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ns\Grant Applications\2023 Grants\SS4A\Madison\Website\4_Project Budget\"/>
    </mc:Choice>
  </mc:AlternateContent>
  <xr:revisionPtr revIDLastSave="0" documentId="8_{CA1177C4-E699-4CA1-A1CB-335A95270FF6}" xr6:coauthVersionLast="47" xr6:coauthVersionMax="47" xr10:uidLastSave="{00000000-0000-0000-0000-000000000000}"/>
  <bookViews>
    <workbookView xWindow="-28920" yWindow="-4815" windowWidth="29040" windowHeight="15840" xr2:uid="{521D1689-6BE5-4B3F-AC5B-44659FA001BF}"/>
  </bookViews>
  <sheets>
    <sheet name="FHWA P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1" l="1"/>
  <c r="Y40" i="1"/>
  <c r="W38" i="1"/>
  <c r="P38" i="1"/>
  <c r="O38" i="1"/>
  <c r="N38" i="1"/>
  <c r="M38" i="1"/>
  <c r="L38" i="1"/>
  <c r="J38" i="1"/>
  <c r="F38" i="1"/>
  <c r="E38" i="1"/>
  <c r="D38" i="1"/>
  <c r="C38" i="1"/>
  <c r="B38" i="1"/>
  <c r="Y37" i="1"/>
  <c r="Z37" i="1" s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W5" i="1"/>
  <c r="P5" i="1"/>
  <c r="N5" i="1"/>
  <c r="M5" i="1"/>
  <c r="H5" i="1"/>
  <c r="G5" i="1"/>
  <c r="F5" i="1"/>
  <c r="E5" i="1"/>
  <c r="D5" i="1"/>
  <c r="C5" i="1"/>
  <c r="B5" i="1"/>
  <c r="Y5" i="1" s="1"/>
  <c r="W43" i="1" l="1"/>
  <c r="Y41" i="1"/>
  <c r="Y43" i="1" s="1"/>
  <c r="Y45" i="1" l="1"/>
  <c r="Z43" i="1"/>
</calcChain>
</file>

<file path=xl/sharedStrings.xml><?xml version="1.0" encoding="utf-8"?>
<sst xmlns="http://schemas.openxmlformats.org/spreadsheetml/2006/main" count="225" uniqueCount="71">
  <si>
    <t>Underserved Community</t>
  </si>
  <si>
    <t>FHWA Proven Safety Countermeasures</t>
  </si>
  <si>
    <r>
      <t>Pedestrian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&amp; Bicycle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Safety Guide Countermeasures </t>
    </r>
  </si>
  <si>
    <t>Other</t>
  </si>
  <si>
    <r>
      <t>Cost Estimate</t>
    </r>
    <r>
      <rPr>
        <b/>
        <vertAlign val="superscript"/>
        <sz val="10"/>
        <rFont val="Arial"/>
        <family val="2"/>
      </rPr>
      <t>3</t>
    </r>
  </si>
  <si>
    <t>Corridor Improvements</t>
  </si>
  <si>
    <t>Crosswalk Visibility Enhancements</t>
  </si>
  <si>
    <t xml:space="preserve">RRFB </t>
  </si>
  <si>
    <t>Medians &amp; Pedestrian Refuge Islands</t>
  </si>
  <si>
    <t>Lighting</t>
  </si>
  <si>
    <t>Walkways</t>
  </si>
  <si>
    <t>Appropriate Speed Limits</t>
  </si>
  <si>
    <t>Enhanced Signing</t>
  </si>
  <si>
    <t>Speed Monitoring</t>
  </si>
  <si>
    <t>Shared-Use Path &amp; Separated Bike Lanes</t>
  </si>
  <si>
    <t>Transit Stop Improvements</t>
  </si>
  <si>
    <t>Raised Intersection or Crosswalk</t>
  </si>
  <si>
    <t xml:space="preserve">Pedestrian Signals, APS, Push Buttons </t>
  </si>
  <si>
    <t>Neighborhood Identity &amp; Wayfinding</t>
  </si>
  <si>
    <t>Median Trees</t>
  </si>
  <si>
    <t>Additional Community Engagement</t>
  </si>
  <si>
    <t>East Washington Ave (US Hwy 30 to Annamark)</t>
  </si>
  <si>
    <t>Yes</t>
  </si>
  <si>
    <t>X</t>
  </si>
  <si>
    <t>Schroeder Rd</t>
  </si>
  <si>
    <t>Systemwide Improvements</t>
  </si>
  <si>
    <t>RRFB</t>
  </si>
  <si>
    <t>Median/Pedestraian Refuge Islands</t>
  </si>
  <si>
    <t>ADA Curb Ramps</t>
  </si>
  <si>
    <t>Curb Extensions</t>
  </si>
  <si>
    <t>Bicycle Markings</t>
  </si>
  <si>
    <t>Path Ramp Widening</t>
  </si>
  <si>
    <t>Protected Intersection</t>
  </si>
  <si>
    <t>Bicycle Signal</t>
  </si>
  <si>
    <t>HIN Intersections on Transit Routes</t>
  </si>
  <si>
    <t>S Park St &amp; Erin St</t>
  </si>
  <si>
    <t>No</t>
  </si>
  <si>
    <t>Erin St &amp; S Brooks St</t>
  </si>
  <si>
    <t>S Park St &amp; Vilas Ave</t>
  </si>
  <si>
    <t>N Park St &amp; W Dayton</t>
  </si>
  <si>
    <t>N Frances &amp; W Gilman St at University Ave</t>
  </si>
  <si>
    <t>W Johnson &amp; N Carroll St</t>
  </si>
  <si>
    <t>N Sherman Ave &amp; Commercial Ave</t>
  </si>
  <si>
    <t>S Gammon &amp; Tree Ln</t>
  </si>
  <si>
    <t>W Gorham &amp; N Broom St</t>
  </si>
  <si>
    <t>E Buckeye Rd &amp; S Stoughton Rd Service Rd</t>
  </si>
  <si>
    <t>International Lane &amp; Packers Ave</t>
  </si>
  <si>
    <t>S Whitney Way &amp; Gilbert Rd</t>
  </si>
  <si>
    <t>N Broom St &amp; W Mifflin St</t>
  </si>
  <si>
    <t>E Washington Ave &amp; N Hancock St</t>
  </si>
  <si>
    <t>E Johnson St &amp; N Franklin St</t>
  </si>
  <si>
    <t>Atwood Ave &amp; Corscot Ct</t>
  </si>
  <si>
    <t>E Washington Ave &amp; N Second St</t>
  </si>
  <si>
    <t>Milwaukee St &amp; Swanton Rd</t>
  </si>
  <si>
    <t>Milwaukee St &amp; Milky Way</t>
  </si>
  <si>
    <t>Portage Rd &amp; Donald Dr</t>
  </si>
  <si>
    <t>Maple Grove Dr &amp; Mader Dr</t>
  </si>
  <si>
    <t>Shared-Use Path Crossing Improvements</t>
  </si>
  <si>
    <t xml:space="preserve">E Johnson/Second at Demetral Path </t>
  </si>
  <si>
    <t>Eastwood/Division at Capital City Path</t>
  </si>
  <si>
    <t>Buckeye at Capital City Path</t>
  </si>
  <si>
    <t>Midvale at Southwest Path</t>
  </si>
  <si>
    <t>Milwaukee at Eastmorland Park Path</t>
  </si>
  <si>
    <t>Aberg at Shopko at Starkweather Creek Path</t>
  </si>
  <si>
    <t>Preliminary Engineering &amp; Design</t>
  </si>
  <si>
    <t xml:space="preserve">Safe People </t>
  </si>
  <si>
    <t>Total Cost Implementation Projects and Strategies (C)</t>
  </si>
  <si>
    <t xml:space="preserve">1: Additional Pedestrian Safety Countermeasures from FHWA Information at http://www.pedbikesafe.org/pedsafe/countermeasures.cfm </t>
  </si>
  <si>
    <t>Federal underserved 80%</t>
  </si>
  <si>
    <t>2: Additional Bicycle Safety Countermeasures frmo FHWA Information at http://pedbikesafe.org/BIKESAFE/countermeasures.cfm</t>
  </si>
  <si>
    <t xml:space="preserve">3: See Appendix Project Budget document for further breakdown of cost estimates by corridor.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</si>
</sst>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&quot;$&quot;* #,##0.0_);_(&quot;$&quot;* \(#,##0.0\);_(&quot;$&quot;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color theme="1"/>
      <name val="Garamond"/>
      <family val="1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4B0D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3" fillId="2" borderId="0" xfId="0" applyNumberFormat="1" applyFont="1" applyFill="1" applyAlignment="1">
      <alignment horizontal="center" vertical="center" textRotation="90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90" wrapText="1"/>
    </xf>
    <xf numFmtId="1" fontId="3" fillId="0" borderId="0" xfId="0" applyNumberFormat="1" applyFont="1" applyAlignment="1">
      <alignment horizontal="center" vertical="center" textRotation="90" wrapText="1"/>
    </xf>
    <xf numFmtId="0" fontId="2" fillId="0" borderId="0" xfId="0" applyFont="1" applyAlignment="1">
      <alignment vertical="center" textRotation="90" wrapText="1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64" fontId="1" fillId="0" borderId="0" xfId="1" applyNumberFormat="1" applyFont="1" applyBorder="1"/>
    <xf numFmtId="164" fontId="0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wrapText="1"/>
    </xf>
    <xf numFmtId="44" fontId="2" fillId="0" borderId="0" xfId="1" applyFont="1" applyFill="1"/>
    <xf numFmtId="44" fontId="0" fillId="0" borderId="0" xfId="1" applyFont="1" applyFill="1" applyBorder="1"/>
    <xf numFmtId="44" fontId="0" fillId="0" borderId="0" xfId="1" applyFont="1" applyFill="1" applyBorder="1" applyAlignment="1">
      <alignment horizontal="center" wrapText="1"/>
    </xf>
    <xf numFmtId="44" fontId="0" fillId="0" borderId="0" xfId="1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vertical="center" textRotation="90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1" fontId="6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Border="1"/>
    <xf numFmtId="164" fontId="2" fillId="0" borderId="0" xfId="0" applyNumberFormat="1" applyFont="1"/>
    <xf numFmtId="164" fontId="2" fillId="6" borderId="0" xfId="0" applyNumberFormat="1" applyFont="1" applyFill="1"/>
    <xf numFmtId="9" fontId="0" fillId="0" borderId="0" xfId="2" applyFont="1"/>
    <xf numFmtId="166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C82D-FF0F-4DDF-A362-A5E4A5C177DD}">
  <dimension ref="A1:BC47"/>
  <sheetViews>
    <sheetView tabSelected="1" topLeftCell="A13" zoomScale="110" zoomScaleNormal="110" workbookViewId="0">
      <selection activeCell="D53" sqref="D53"/>
    </sheetView>
  </sheetViews>
  <sheetFormatPr defaultRowHeight="15" x14ac:dyDescent="0.25"/>
  <cols>
    <col min="1" max="1" width="43.7109375" customWidth="1"/>
    <col min="2" max="2" width="8" style="11" customWidth="1"/>
    <col min="3" max="3" width="6.5703125" style="26" bestFit="1" customWidth="1"/>
    <col min="4" max="4" width="3.7109375" style="26" bestFit="1" customWidth="1"/>
    <col min="5" max="5" width="6.5703125" style="26" bestFit="1" customWidth="1"/>
    <col min="6" max="8" width="3.7109375" style="26" bestFit="1" customWidth="1"/>
    <col min="9" max="9" width="1.5703125" style="26" customWidth="1"/>
    <col min="10" max="10" width="3.28515625" style="26" bestFit="1" customWidth="1"/>
    <col min="11" max="11" width="3.7109375" bestFit="1" customWidth="1"/>
    <col min="12" max="12" width="3.28515625" bestFit="1" customWidth="1"/>
    <col min="13" max="13" width="6.5703125" bestFit="1" customWidth="1"/>
    <col min="14" max="14" width="3.7109375" bestFit="1" customWidth="1"/>
    <col min="15" max="15" width="3.5703125" bestFit="1" customWidth="1"/>
    <col min="16" max="16" width="6.5703125" bestFit="1" customWidth="1"/>
    <col min="17" max="17" width="8.140625" bestFit="1" customWidth="1"/>
    <col min="18" max="18" width="3.28515625" bestFit="1" customWidth="1"/>
    <col min="19" max="19" width="6.5703125" bestFit="1" customWidth="1"/>
    <col min="20" max="20" width="1.7109375" customWidth="1"/>
    <col min="21" max="21" width="3.7109375" bestFit="1" customWidth="1"/>
    <col min="22" max="22" width="6.5703125" bestFit="1" customWidth="1"/>
    <col min="23" max="23" width="14.28515625" bestFit="1" customWidth="1"/>
    <col min="24" max="24" width="3.28515625" bestFit="1" customWidth="1"/>
    <col min="25" max="25" width="14.85546875" hidden="1" customWidth="1"/>
    <col min="26" max="26" width="14.28515625" hidden="1" customWidth="1"/>
    <col min="27" max="27" width="22.5703125" hidden="1" customWidth="1"/>
    <col min="29" max="29" width="15.140625" bestFit="1" customWidth="1"/>
  </cols>
  <sheetData>
    <row r="1" spans="1:55" ht="45" customHeight="1" x14ac:dyDescent="0.25">
      <c r="B1" s="1" t="s">
        <v>0</v>
      </c>
      <c r="C1" s="2" t="s">
        <v>1</v>
      </c>
      <c r="D1" s="2"/>
      <c r="E1" s="2"/>
      <c r="F1" s="2"/>
      <c r="G1" s="2"/>
      <c r="H1" s="2"/>
      <c r="I1" s="3"/>
      <c r="J1" s="4" t="s">
        <v>2</v>
      </c>
      <c r="K1" s="4"/>
      <c r="L1" s="4"/>
      <c r="M1" s="4"/>
      <c r="N1" s="4"/>
      <c r="O1" s="4"/>
      <c r="P1" s="4"/>
      <c r="Q1" s="4"/>
      <c r="R1" s="4"/>
      <c r="S1" s="4"/>
      <c r="T1" s="3"/>
      <c r="U1" s="5" t="s">
        <v>3</v>
      </c>
      <c r="V1" s="5"/>
      <c r="W1" s="6" t="s">
        <v>4</v>
      </c>
    </row>
    <row r="2" spans="1:55" ht="148.5" customHeight="1" x14ac:dyDescent="0.25">
      <c r="A2" s="7" t="s">
        <v>5</v>
      </c>
      <c r="B2" s="1"/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/>
      <c r="J2" s="9" t="s">
        <v>12</v>
      </c>
      <c r="K2" s="10" t="s">
        <v>13</v>
      </c>
      <c r="M2" s="10" t="s">
        <v>14</v>
      </c>
      <c r="N2" s="8" t="s">
        <v>15</v>
      </c>
      <c r="P2" s="10" t="s">
        <v>16</v>
      </c>
      <c r="Q2" s="10" t="s">
        <v>17</v>
      </c>
      <c r="R2" s="10"/>
      <c r="S2" s="10" t="s">
        <v>18</v>
      </c>
      <c r="T2" s="10"/>
      <c r="U2" s="10" t="s">
        <v>19</v>
      </c>
      <c r="V2" s="10" t="s">
        <v>20</v>
      </c>
      <c r="W2" s="6"/>
    </row>
    <row r="3" spans="1:55" x14ac:dyDescent="0.25">
      <c r="A3" t="s">
        <v>21</v>
      </c>
      <c r="B3" s="11" t="s">
        <v>22</v>
      </c>
      <c r="C3" s="12" t="s">
        <v>23</v>
      </c>
      <c r="D3" s="12" t="s">
        <v>23</v>
      </c>
      <c r="E3" s="12"/>
      <c r="F3" s="12" t="s">
        <v>23</v>
      </c>
      <c r="G3" s="12" t="s">
        <v>23</v>
      </c>
      <c r="H3" s="13"/>
      <c r="I3" s="13"/>
      <c r="J3" s="14" t="s">
        <v>23</v>
      </c>
      <c r="K3" s="15" t="s">
        <v>23</v>
      </c>
      <c r="M3" s="12" t="s">
        <v>23</v>
      </c>
      <c r="N3" s="15"/>
      <c r="P3" s="13"/>
      <c r="Q3" s="16" t="s">
        <v>23</v>
      </c>
      <c r="R3" s="15"/>
      <c r="S3" s="15" t="s">
        <v>23</v>
      </c>
      <c r="T3" s="15"/>
      <c r="U3" s="15"/>
      <c r="V3" s="15" t="s">
        <v>23</v>
      </c>
      <c r="W3" s="17">
        <v>2642125</v>
      </c>
      <c r="Y3">
        <v>2642125</v>
      </c>
    </row>
    <row r="4" spans="1:55" x14ac:dyDescent="0.25">
      <c r="A4" t="s">
        <v>24</v>
      </c>
      <c r="B4" s="11" t="s">
        <v>22</v>
      </c>
      <c r="C4" s="12" t="s">
        <v>23</v>
      </c>
      <c r="D4" s="12" t="s">
        <v>23</v>
      </c>
      <c r="E4" s="12" t="s">
        <v>23</v>
      </c>
      <c r="F4" s="12"/>
      <c r="G4" s="12"/>
      <c r="H4" s="15" t="s">
        <v>23</v>
      </c>
      <c r="I4" s="18"/>
      <c r="J4" s="14" t="s">
        <v>23</v>
      </c>
      <c r="K4" s="15" t="s">
        <v>23</v>
      </c>
      <c r="M4" s="12"/>
      <c r="N4" s="15" t="s">
        <v>23</v>
      </c>
      <c r="P4" s="15" t="s">
        <v>23</v>
      </c>
      <c r="Q4" s="16" t="s">
        <v>23</v>
      </c>
      <c r="R4" s="15"/>
      <c r="S4" s="15" t="s">
        <v>23</v>
      </c>
      <c r="T4" s="15"/>
      <c r="U4" s="15" t="s">
        <v>23</v>
      </c>
      <c r="V4" s="15" t="s">
        <v>23</v>
      </c>
      <c r="W4" s="17">
        <v>962780</v>
      </c>
      <c r="Y4">
        <v>962780</v>
      </c>
    </row>
    <row r="5" spans="1:55" x14ac:dyDescent="0.25">
      <c r="B5" s="19">
        <f>COUNTIF(B3:B4,"Yes")</f>
        <v>2</v>
      </c>
      <c r="C5" s="19">
        <f>COUNTA(C3:C4)</f>
        <v>2</v>
      </c>
      <c r="D5" s="19">
        <f t="shared" ref="D5:H5" si="0">COUNTA(D3:D4)</f>
        <v>2</v>
      </c>
      <c r="E5" s="19">
        <f t="shared" si="0"/>
        <v>1</v>
      </c>
      <c r="F5" s="19">
        <f t="shared" si="0"/>
        <v>1</v>
      </c>
      <c r="G5" s="19">
        <f t="shared" si="0"/>
        <v>1</v>
      </c>
      <c r="H5" s="19">
        <f t="shared" si="0"/>
        <v>1</v>
      </c>
      <c r="I5" s="19"/>
      <c r="J5" s="19">
        <v>2</v>
      </c>
      <c r="K5" s="19">
        <v>2</v>
      </c>
      <c r="M5" s="19">
        <f>COUNTA(M3:M4)</f>
        <v>1</v>
      </c>
      <c r="N5" s="19">
        <f>COUNTA(N3:N4)</f>
        <v>1</v>
      </c>
      <c r="P5" s="19">
        <f>COUNTA(P3:P4)</f>
        <v>1</v>
      </c>
      <c r="Q5" s="19">
        <v>2</v>
      </c>
      <c r="R5" s="19"/>
      <c r="S5" s="19">
        <v>2</v>
      </c>
      <c r="T5" s="19"/>
      <c r="U5" s="19">
        <v>1</v>
      </c>
      <c r="V5" s="19">
        <v>2</v>
      </c>
      <c r="W5" s="20">
        <f>SUM(W3:W4)</f>
        <v>3604905</v>
      </c>
      <c r="X5" s="21"/>
      <c r="Y5" t="str">
        <f t="shared" ref="Y5:Y37" si="1">IF(B5="Yes",W5,"")</f>
        <v/>
      </c>
    </row>
    <row r="6" spans="1:55" x14ac:dyDescent="0.25">
      <c r="B6" s="22"/>
      <c r="C6" s="23"/>
      <c r="D6" s="23"/>
      <c r="E6" s="23"/>
      <c r="F6" s="23"/>
      <c r="G6" s="23"/>
      <c r="H6" s="23"/>
      <c r="I6" s="23"/>
      <c r="J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t="str">
        <f t="shared" si="1"/>
        <v/>
      </c>
    </row>
    <row r="7" spans="1:55" s="26" customFormat="1" ht="32.25" customHeight="1" x14ac:dyDescent="0.25">
      <c r="A7" s="24"/>
      <c r="B7" s="1" t="s">
        <v>0</v>
      </c>
      <c r="C7" s="2" t="s">
        <v>1</v>
      </c>
      <c r="D7" s="2"/>
      <c r="E7" s="2"/>
      <c r="F7" s="2"/>
      <c r="G7" s="25"/>
      <c r="J7" s="4" t="s">
        <v>2</v>
      </c>
      <c r="K7" s="4"/>
      <c r="L7" s="4"/>
      <c r="M7" s="4"/>
      <c r="N7" s="4"/>
      <c r="O7" s="4"/>
      <c r="P7" s="4"/>
      <c r="Q7" s="4"/>
      <c r="R7" s="4"/>
      <c r="S7" s="4"/>
      <c r="T7" s="3"/>
      <c r="U7" s="5" t="s">
        <v>3</v>
      </c>
      <c r="V7" s="5"/>
      <c r="W7" s="6" t="s">
        <v>4</v>
      </c>
      <c r="Y7" t="str">
        <f t="shared" si="1"/>
        <v/>
      </c>
    </row>
    <row r="8" spans="1:55" ht="142.5" customHeight="1" x14ac:dyDescent="0.25">
      <c r="A8" s="7" t="s">
        <v>25</v>
      </c>
      <c r="B8" s="1"/>
      <c r="C8" s="9" t="s">
        <v>6</v>
      </c>
      <c r="D8" s="9" t="s">
        <v>26</v>
      </c>
      <c r="E8" s="9" t="s">
        <v>27</v>
      </c>
      <c r="F8" s="9" t="s">
        <v>9</v>
      </c>
      <c r="H8" s="9"/>
      <c r="I8" s="9"/>
      <c r="J8" s="9" t="s">
        <v>12</v>
      </c>
      <c r="K8" s="9" t="s">
        <v>13</v>
      </c>
      <c r="L8" s="9" t="s">
        <v>28</v>
      </c>
      <c r="M8" s="9" t="s">
        <v>29</v>
      </c>
      <c r="N8" s="9" t="s">
        <v>15</v>
      </c>
      <c r="O8" s="9" t="s">
        <v>30</v>
      </c>
      <c r="P8" s="9" t="s">
        <v>16</v>
      </c>
      <c r="Q8" s="10" t="s">
        <v>17</v>
      </c>
      <c r="R8" s="9" t="s">
        <v>31</v>
      </c>
      <c r="S8" s="10" t="s">
        <v>18</v>
      </c>
      <c r="T8" s="10"/>
      <c r="U8" s="27" t="s">
        <v>32</v>
      </c>
      <c r="V8" s="9" t="s">
        <v>33</v>
      </c>
      <c r="W8" s="6"/>
      <c r="X8" s="28"/>
      <c r="Y8" t="str">
        <f t="shared" si="1"/>
        <v/>
      </c>
      <c r="Z8" s="28"/>
      <c r="AA8" s="28"/>
      <c r="AB8" s="28"/>
      <c r="AC8" s="28"/>
      <c r="AD8" s="28"/>
      <c r="AE8" s="28"/>
      <c r="AF8" s="29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30"/>
      <c r="AT8" s="31"/>
      <c r="AU8" s="30"/>
      <c r="AV8" s="30"/>
      <c r="AW8" s="30"/>
      <c r="AX8" s="30"/>
      <c r="AY8" s="30"/>
      <c r="AZ8" s="30"/>
      <c r="BA8" s="30"/>
      <c r="BB8" s="30"/>
      <c r="BC8" s="32"/>
    </row>
    <row r="9" spans="1:55" x14ac:dyDescent="0.25">
      <c r="A9" s="24" t="s">
        <v>34</v>
      </c>
      <c r="B9" s="33"/>
      <c r="C9" s="24"/>
      <c r="D9" s="24"/>
      <c r="E9" s="24"/>
      <c r="F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17"/>
      <c r="Y9" t="str">
        <f t="shared" si="1"/>
        <v/>
      </c>
    </row>
    <row r="10" spans="1:55" x14ac:dyDescent="0.25">
      <c r="A10" t="s">
        <v>35</v>
      </c>
      <c r="B10" s="11" t="s">
        <v>36</v>
      </c>
      <c r="C10" s="34" t="s">
        <v>23</v>
      </c>
      <c r="D10" s="34"/>
      <c r="E10" s="34" t="s">
        <v>23</v>
      </c>
      <c r="F10" s="16"/>
      <c r="H10" s="34"/>
      <c r="I10" s="35"/>
      <c r="J10" s="34"/>
      <c r="K10" s="16" t="s">
        <v>23</v>
      </c>
      <c r="L10" s="34"/>
      <c r="M10" s="34" t="s">
        <v>23</v>
      </c>
      <c r="N10" s="16"/>
      <c r="O10" s="34" t="s">
        <v>23</v>
      </c>
      <c r="P10" s="16"/>
      <c r="Q10" s="16"/>
      <c r="R10" s="36"/>
      <c r="S10" s="36"/>
      <c r="T10" s="36"/>
      <c r="U10" s="16"/>
      <c r="V10" s="16"/>
      <c r="W10" s="17">
        <v>101199.99999999999</v>
      </c>
      <c r="Y10" t="str">
        <f t="shared" si="1"/>
        <v/>
      </c>
      <c r="Z10" s="17"/>
    </row>
    <row r="11" spans="1:55" ht="15.75" x14ac:dyDescent="0.25">
      <c r="A11" t="s">
        <v>37</v>
      </c>
      <c r="B11" s="11" t="s">
        <v>36</v>
      </c>
      <c r="C11" s="34" t="s">
        <v>23</v>
      </c>
      <c r="D11" s="34"/>
      <c r="E11" s="34"/>
      <c r="F11" s="16"/>
      <c r="H11" s="34"/>
      <c r="I11" s="35"/>
      <c r="J11" s="34"/>
      <c r="K11" s="16"/>
      <c r="L11" s="34"/>
      <c r="M11" s="34" t="s">
        <v>23</v>
      </c>
      <c r="N11" s="16"/>
      <c r="O11" s="16"/>
      <c r="P11" s="16"/>
      <c r="Q11" s="16"/>
      <c r="R11" s="36"/>
      <c r="S11" s="36"/>
      <c r="T11" s="36"/>
      <c r="U11" s="16"/>
      <c r="V11" s="16"/>
      <c r="W11" s="17">
        <v>27599.999999999996</v>
      </c>
      <c r="X11" s="37"/>
      <c r="Y11" t="str">
        <f t="shared" si="1"/>
        <v/>
      </c>
      <c r="Z11" s="17"/>
    </row>
    <row r="12" spans="1:55" x14ac:dyDescent="0.25">
      <c r="A12" t="s">
        <v>38</v>
      </c>
      <c r="B12" s="11" t="s">
        <v>36</v>
      </c>
      <c r="C12" s="34" t="s">
        <v>23</v>
      </c>
      <c r="D12" s="34"/>
      <c r="E12" s="34"/>
      <c r="F12" s="16"/>
      <c r="H12" s="34"/>
      <c r="I12" s="35"/>
      <c r="J12" s="34" t="s">
        <v>23</v>
      </c>
      <c r="K12" s="16"/>
      <c r="L12" s="34"/>
      <c r="M12" s="34"/>
      <c r="N12" s="16"/>
      <c r="O12" s="16"/>
      <c r="P12" s="16"/>
      <c r="Q12" s="16"/>
      <c r="R12" s="36"/>
      <c r="S12" s="36"/>
      <c r="T12" s="36"/>
      <c r="U12" s="16"/>
      <c r="V12" s="16"/>
      <c r="W12" s="17">
        <v>6899.9999999999991</v>
      </c>
      <c r="Y12" t="str">
        <f t="shared" si="1"/>
        <v/>
      </c>
      <c r="Z12" s="17"/>
    </row>
    <row r="13" spans="1:55" x14ac:dyDescent="0.25">
      <c r="A13" t="s">
        <v>39</v>
      </c>
      <c r="B13" s="11" t="s">
        <v>22</v>
      </c>
      <c r="C13" s="34" t="s">
        <v>23</v>
      </c>
      <c r="D13" s="34"/>
      <c r="E13" s="34" t="s">
        <v>23</v>
      </c>
      <c r="F13" s="16"/>
      <c r="H13" s="34"/>
      <c r="I13" s="35"/>
      <c r="J13" s="34"/>
      <c r="K13" s="16"/>
      <c r="L13" s="34"/>
      <c r="M13" s="34" t="s">
        <v>23</v>
      </c>
      <c r="N13" s="16"/>
      <c r="O13" s="34" t="s">
        <v>23</v>
      </c>
      <c r="P13" s="34" t="s">
        <v>23</v>
      </c>
      <c r="Q13" s="16"/>
      <c r="R13" s="36"/>
      <c r="S13" s="36"/>
      <c r="T13" s="36"/>
      <c r="U13" s="16"/>
      <c r="V13" s="16"/>
      <c r="W13" s="17">
        <v>273700</v>
      </c>
      <c r="Y13">
        <f t="shared" si="1"/>
        <v>273700</v>
      </c>
      <c r="Z13" s="17"/>
    </row>
    <row r="14" spans="1:55" x14ac:dyDescent="0.25">
      <c r="A14" t="s">
        <v>40</v>
      </c>
      <c r="B14" s="11" t="s">
        <v>22</v>
      </c>
      <c r="C14" s="34" t="s">
        <v>23</v>
      </c>
      <c r="D14" s="34"/>
      <c r="E14" s="34"/>
      <c r="F14" s="16"/>
      <c r="H14" s="34"/>
      <c r="I14" s="35"/>
      <c r="J14" s="34"/>
      <c r="K14" s="16"/>
      <c r="L14" s="34"/>
      <c r="M14" s="34"/>
      <c r="N14" s="16"/>
      <c r="O14" s="16"/>
      <c r="P14" s="16"/>
      <c r="Q14" s="16" t="s">
        <v>23</v>
      </c>
      <c r="R14" s="36"/>
      <c r="S14" s="36"/>
      <c r="T14" s="36"/>
      <c r="U14" s="16"/>
      <c r="V14" s="16"/>
      <c r="W14" s="17">
        <v>13684.999999999998</v>
      </c>
      <c r="Y14">
        <f t="shared" si="1"/>
        <v>13684.999999999998</v>
      </c>
      <c r="Z14" s="17"/>
    </row>
    <row r="15" spans="1:55" x14ac:dyDescent="0.25">
      <c r="A15" t="s">
        <v>41</v>
      </c>
      <c r="B15" s="11" t="s">
        <v>22</v>
      </c>
      <c r="C15" s="34" t="s">
        <v>23</v>
      </c>
      <c r="D15" s="34"/>
      <c r="E15" s="34"/>
      <c r="F15" s="16"/>
      <c r="H15" s="34"/>
      <c r="I15" s="35"/>
      <c r="J15" s="34"/>
      <c r="K15" s="16"/>
      <c r="L15" s="34"/>
      <c r="M15" s="34"/>
      <c r="N15" s="16"/>
      <c r="O15" s="16"/>
      <c r="P15" s="16"/>
      <c r="Q15" s="16" t="s">
        <v>23</v>
      </c>
      <c r="R15" s="36"/>
      <c r="S15" s="36"/>
      <c r="T15" s="36"/>
      <c r="U15" s="16"/>
      <c r="V15" s="16"/>
      <c r="W15" s="17">
        <v>13684.999999999998</v>
      </c>
      <c r="Y15">
        <f t="shared" si="1"/>
        <v>13684.999999999998</v>
      </c>
      <c r="Z15" s="17"/>
    </row>
    <row r="16" spans="1:55" x14ac:dyDescent="0.25">
      <c r="A16" t="s">
        <v>42</v>
      </c>
      <c r="B16" s="11" t="s">
        <v>36</v>
      </c>
      <c r="C16" s="34" t="s">
        <v>23</v>
      </c>
      <c r="D16" s="34"/>
      <c r="E16" s="34"/>
      <c r="F16" s="16"/>
      <c r="H16" s="34"/>
      <c r="I16" s="35"/>
      <c r="J16" s="34"/>
      <c r="K16" s="16"/>
      <c r="L16" s="34"/>
      <c r="M16" s="34"/>
      <c r="N16" s="16"/>
      <c r="O16" s="34" t="s">
        <v>23</v>
      </c>
      <c r="P16" s="16"/>
      <c r="Q16" s="16" t="s">
        <v>23</v>
      </c>
      <c r="R16" s="36"/>
      <c r="S16" s="36"/>
      <c r="T16" s="36"/>
      <c r="U16" s="16"/>
      <c r="V16" s="16"/>
      <c r="W16" s="17">
        <v>18285</v>
      </c>
      <c r="Y16" t="str">
        <f t="shared" si="1"/>
        <v/>
      </c>
      <c r="Z16" s="17"/>
    </row>
    <row r="17" spans="1:26" x14ac:dyDescent="0.25">
      <c r="A17" t="s">
        <v>43</v>
      </c>
      <c r="B17" s="11" t="s">
        <v>36</v>
      </c>
      <c r="C17" s="34" t="s">
        <v>23</v>
      </c>
      <c r="D17" s="34"/>
      <c r="E17" s="34" t="s">
        <v>23</v>
      </c>
      <c r="F17" s="34" t="s">
        <v>23</v>
      </c>
      <c r="H17" s="34"/>
      <c r="I17" s="35"/>
      <c r="J17" s="34"/>
      <c r="K17" s="16"/>
      <c r="L17" s="34"/>
      <c r="M17" s="34" t="s">
        <v>23</v>
      </c>
      <c r="N17" s="16"/>
      <c r="O17" s="16"/>
      <c r="P17" s="34" t="s">
        <v>23</v>
      </c>
      <c r="Q17" s="16" t="s">
        <v>23</v>
      </c>
      <c r="R17" s="36"/>
      <c r="S17" s="36"/>
      <c r="T17" s="36"/>
      <c r="U17" s="16"/>
      <c r="V17" s="16"/>
      <c r="W17" s="17">
        <v>335685</v>
      </c>
      <c r="Y17" t="str">
        <f t="shared" si="1"/>
        <v/>
      </c>
      <c r="Z17" s="17"/>
    </row>
    <row r="18" spans="1:26" x14ac:dyDescent="0.25">
      <c r="A18" t="s">
        <v>44</v>
      </c>
      <c r="B18" s="11" t="s">
        <v>22</v>
      </c>
      <c r="C18" s="34" t="s">
        <v>23</v>
      </c>
      <c r="D18" s="34"/>
      <c r="E18" s="34"/>
      <c r="F18" s="16"/>
      <c r="H18" s="34"/>
      <c r="I18" s="35"/>
      <c r="J18" s="34"/>
      <c r="K18" s="16"/>
      <c r="L18" s="34"/>
      <c r="M18" s="34"/>
      <c r="N18" s="16"/>
      <c r="O18" s="16"/>
      <c r="P18" s="16"/>
      <c r="Q18" s="16" t="s">
        <v>23</v>
      </c>
      <c r="R18" s="36"/>
      <c r="S18" s="36"/>
      <c r="T18" s="36"/>
      <c r="U18" s="16"/>
      <c r="V18" s="16"/>
      <c r="W18" s="17">
        <v>13684.999999999998</v>
      </c>
      <c r="Y18">
        <f t="shared" si="1"/>
        <v>13684.999999999998</v>
      </c>
      <c r="Z18" s="17"/>
    </row>
    <row r="19" spans="1:26" x14ac:dyDescent="0.25">
      <c r="A19" t="s">
        <v>45</v>
      </c>
      <c r="B19" s="11" t="s">
        <v>36</v>
      </c>
      <c r="C19" s="34" t="s">
        <v>23</v>
      </c>
      <c r="D19" s="34"/>
      <c r="E19" s="34"/>
      <c r="F19" s="16"/>
      <c r="H19" s="34"/>
      <c r="I19" s="35"/>
      <c r="J19" s="34"/>
      <c r="K19" s="16"/>
      <c r="L19" s="34"/>
      <c r="M19" s="34"/>
      <c r="N19" s="16"/>
      <c r="O19" s="16"/>
      <c r="P19" s="16"/>
      <c r="Q19" s="16" t="s">
        <v>23</v>
      </c>
      <c r="R19" s="36"/>
      <c r="S19" s="36"/>
      <c r="T19" s="36"/>
      <c r="U19" s="16"/>
      <c r="V19" s="16"/>
      <c r="W19" s="17">
        <v>20585</v>
      </c>
      <c r="Y19" t="str">
        <f t="shared" si="1"/>
        <v/>
      </c>
      <c r="Z19" s="17"/>
    </row>
    <row r="20" spans="1:26" x14ac:dyDescent="0.25">
      <c r="A20" t="s">
        <v>46</v>
      </c>
      <c r="B20" s="11" t="s">
        <v>22</v>
      </c>
      <c r="C20" s="34" t="s">
        <v>23</v>
      </c>
      <c r="D20" s="34"/>
      <c r="E20" s="34"/>
      <c r="F20" s="16"/>
      <c r="H20" s="34"/>
      <c r="I20" s="35"/>
      <c r="J20" s="34"/>
      <c r="K20" s="16"/>
      <c r="L20" s="34"/>
      <c r="M20" s="34"/>
      <c r="N20" s="16"/>
      <c r="O20" s="34" t="s">
        <v>23</v>
      </c>
      <c r="P20" s="16"/>
      <c r="Q20" s="16" t="s">
        <v>23</v>
      </c>
      <c r="R20" s="36"/>
      <c r="S20" s="36"/>
      <c r="T20" s="36"/>
      <c r="U20" s="16"/>
      <c r="V20" s="16"/>
      <c r="W20" s="17">
        <v>18285</v>
      </c>
      <c r="Y20">
        <f t="shared" si="1"/>
        <v>18285</v>
      </c>
      <c r="Z20" s="17"/>
    </row>
    <row r="21" spans="1:26" x14ac:dyDescent="0.25">
      <c r="A21" t="s">
        <v>47</v>
      </c>
      <c r="B21" s="11" t="s">
        <v>36</v>
      </c>
      <c r="C21" s="34" t="s">
        <v>23</v>
      </c>
      <c r="D21" s="34" t="s">
        <v>23</v>
      </c>
      <c r="E21" s="34" t="s">
        <v>23</v>
      </c>
      <c r="F21" s="16"/>
      <c r="H21" s="34"/>
      <c r="I21" s="35"/>
      <c r="J21" s="34" t="s">
        <v>23</v>
      </c>
      <c r="K21" s="16"/>
      <c r="L21" s="34" t="s">
        <v>23</v>
      </c>
      <c r="M21" s="34" t="s">
        <v>23</v>
      </c>
      <c r="N21" s="16"/>
      <c r="O21" s="16"/>
      <c r="P21" s="16"/>
      <c r="Q21" s="16"/>
      <c r="R21" s="36"/>
      <c r="S21" s="36"/>
      <c r="T21" s="36"/>
      <c r="U21" s="16"/>
      <c r="V21" s="16"/>
      <c r="W21" s="17">
        <v>70150</v>
      </c>
      <c r="Y21" t="str">
        <f t="shared" si="1"/>
        <v/>
      </c>
      <c r="Z21" s="17"/>
    </row>
    <row r="22" spans="1:26" x14ac:dyDescent="0.25">
      <c r="A22" t="s">
        <v>48</v>
      </c>
      <c r="B22" s="11" t="s">
        <v>22</v>
      </c>
      <c r="C22" s="34" t="s">
        <v>23</v>
      </c>
      <c r="D22" s="34" t="s">
        <v>23</v>
      </c>
      <c r="E22" s="34"/>
      <c r="F22" s="16"/>
      <c r="H22" s="34"/>
      <c r="I22" s="35"/>
      <c r="J22" s="34" t="s">
        <v>23</v>
      </c>
      <c r="K22" s="16"/>
      <c r="L22" s="34"/>
      <c r="M22" s="34"/>
      <c r="N22" s="16"/>
      <c r="O22" s="16"/>
      <c r="P22" s="16"/>
      <c r="Q22" s="16"/>
      <c r="R22" s="36"/>
      <c r="S22" s="36"/>
      <c r="T22" s="36"/>
      <c r="U22" s="16"/>
      <c r="V22" s="16"/>
      <c r="W22" s="17">
        <v>34500</v>
      </c>
      <c r="Y22">
        <f t="shared" si="1"/>
        <v>34500</v>
      </c>
      <c r="Z22" s="17"/>
    </row>
    <row r="23" spans="1:26" x14ac:dyDescent="0.25">
      <c r="A23" t="s">
        <v>49</v>
      </c>
      <c r="B23" s="11" t="s">
        <v>22</v>
      </c>
      <c r="C23" s="34" t="s">
        <v>23</v>
      </c>
      <c r="D23" s="34" t="s">
        <v>23</v>
      </c>
      <c r="E23" s="34" t="s">
        <v>23</v>
      </c>
      <c r="F23" s="16" t="s">
        <v>23</v>
      </c>
      <c r="H23" s="34"/>
      <c r="I23" s="35"/>
      <c r="J23" s="34" t="s">
        <v>23</v>
      </c>
      <c r="K23" s="16"/>
      <c r="L23" s="34"/>
      <c r="M23" s="34"/>
      <c r="N23" s="16"/>
      <c r="O23" s="16"/>
      <c r="P23" s="16"/>
      <c r="Q23" s="16"/>
      <c r="R23" s="36"/>
      <c r="S23" s="36"/>
      <c r="T23" s="36"/>
      <c r="U23" s="16"/>
      <c r="V23" s="16"/>
      <c r="W23" s="17">
        <v>64399.999999999993</v>
      </c>
      <c r="Y23">
        <f t="shared" si="1"/>
        <v>64399.999999999993</v>
      </c>
      <c r="Z23" s="17"/>
    </row>
    <row r="24" spans="1:26" x14ac:dyDescent="0.25">
      <c r="A24" t="s">
        <v>50</v>
      </c>
      <c r="B24" s="11" t="s">
        <v>22</v>
      </c>
      <c r="C24" s="34"/>
      <c r="D24" s="34"/>
      <c r="E24" s="34"/>
      <c r="F24" s="16"/>
      <c r="H24" s="34"/>
      <c r="I24" s="35"/>
      <c r="J24" s="34"/>
      <c r="K24" s="34"/>
      <c r="L24" s="34"/>
      <c r="M24" s="34"/>
      <c r="N24" s="16"/>
      <c r="O24" s="34" t="s">
        <v>23</v>
      </c>
      <c r="P24" s="16"/>
      <c r="Q24" s="16"/>
      <c r="R24" s="36"/>
      <c r="S24" s="36"/>
      <c r="T24" s="36"/>
      <c r="U24" s="16" t="s">
        <v>23</v>
      </c>
      <c r="V24" s="16"/>
      <c r="W24" s="17">
        <v>27599.999999999996</v>
      </c>
      <c r="Y24">
        <f t="shared" si="1"/>
        <v>27599.999999999996</v>
      </c>
      <c r="Z24" s="17"/>
    </row>
    <row r="25" spans="1:26" x14ac:dyDescent="0.25">
      <c r="A25" t="s">
        <v>51</v>
      </c>
      <c r="B25" s="11" t="s">
        <v>36</v>
      </c>
      <c r="C25" s="34"/>
      <c r="D25" s="34"/>
      <c r="E25" s="34"/>
      <c r="F25" s="34" t="s">
        <v>23</v>
      </c>
      <c r="H25" s="34"/>
      <c r="I25" s="35"/>
      <c r="J25" s="34"/>
      <c r="K25" s="16"/>
      <c r="L25" s="34"/>
      <c r="M25" s="34"/>
      <c r="N25" s="16"/>
      <c r="O25" s="16"/>
      <c r="P25" s="16"/>
      <c r="Q25" s="16"/>
      <c r="R25" s="36"/>
      <c r="S25" s="36"/>
      <c r="T25" s="36"/>
      <c r="U25" s="16"/>
      <c r="V25" s="16"/>
      <c r="W25" s="17">
        <v>57499.999999999993</v>
      </c>
      <c r="Y25" t="str">
        <f t="shared" si="1"/>
        <v/>
      </c>
      <c r="Z25" s="17"/>
    </row>
    <row r="26" spans="1:26" x14ac:dyDescent="0.25">
      <c r="A26" t="s">
        <v>52</v>
      </c>
      <c r="B26" s="11" t="s">
        <v>36</v>
      </c>
      <c r="C26" s="34" t="s">
        <v>23</v>
      </c>
      <c r="D26" s="34" t="s">
        <v>23</v>
      </c>
      <c r="E26" s="34"/>
      <c r="F26" s="34" t="s">
        <v>23</v>
      </c>
      <c r="H26" s="34"/>
      <c r="I26" s="35"/>
      <c r="J26" s="34" t="s">
        <v>23</v>
      </c>
      <c r="K26" s="16"/>
      <c r="L26" s="34"/>
      <c r="M26" s="34"/>
      <c r="N26" s="16"/>
      <c r="O26" s="16"/>
      <c r="P26" s="16"/>
      <c r="Q26" s="16"/>
      <c r="R26" s="36"/>
      <c r="S26" s="36"/>
      <c r="T26" s="36"/>
      <c r="U26" s="16"/>
      <c r="V26" s="16"/>
      <c r="W26" s="17">
        <v>87400</v>
      </c>
      <c r="Y26" t="str">
        <f t="shared" si="1"/>
        <v/>
      </c>
      <c r="Z26" s="17"/>
    </row>
    <row r="27" spans="1:26" x14ac:dyDescent="0.25">
      <c r="A27" t="s">
        <v>53</v>
      </c>
      <c r="B27" s="11" t="s">
        <v>36</v>
      </c>
      <c r="C27" s="34" t="s">
        <v>23</v>
      </c>
      <c r="D27" s="34"/>
      <c r="E27" s="34"/>
      <c r="F27" s="16"/>
      <c r="H27" s="34"/>
      <c r="I27" s="35"/>
      <c r="J27" s="34"/>
      <c r="K27" s="16"/>
      <c r="L27" s="34"/>
      <c r="M27" s="34"/>
      <c r="N27" s="16"/>
      <c r="O27" s="16"/>
      <c r="P27" s="34" t="s">
        <v>23</v>
      </c>
      <c r="Q27" s="16"/>
      <c r="R27" s="36"/>
      <c r="S27" s="36"/>
      <c r="T27" s="36"/>
      <c r="U27" s="16"/>
      <c r="V27" s="16"/>
      <c r="W27" s="17">
        <v>96599.999999999985</v>
      </c>
      <c r="Y27" t="str">
        <f t="shared" si="1"/>
        <v/>
      </c>
      <c r="Z27" s="17"/>
    </row>
    <row r="28" spans="1:26" x14ac:dyDescent="0.25">
      <c r="A28" t="s">
        <v>54</v>
      </c>
      <c r="B28" s="11" t="s">
        <v>36</v>
      </c>
      <c r="C28" s="34" t="s">
        <v>23</v>
      </c>
      <c r="D28" s="34" t="s">
        <v>23</v>
      </c>
      <c r="E28" s="34"/>
      <c r="F28" s="16"/>
      <c r="H28" s="34"/>
      <c r="I28" s="35"/>
      <c r="J28" s="34" t="s">
        <v>23</v>
      </c>
      <c r="K28" s="16"/>
      <c r="L28" s="34"/>
      <c r="M28" s="34"/>
      <c r="N28" s="34" t="s">
        <v>23</v>
      </c>
      <c r="O28" s="16"/>
      <c r="P28" s="16"/>
      <c r="Q28" s="16"/>
      <c r="R28" s="36"/>
      <c r="S28" s="36"/>
      <c r="T28" s="36"/>
      <c r="U28" s="16"/>
      <c r="V28" s="16"/>
      <c r="W28" s="17">
        <v>39100</v>
      </c>
      <c r="Y28" t="str">
        <f t="shared" si="1"/>
        <v/>
      </c>
      <c r="Z28" s="17"/>
    </row>
    <row r="29" spans="1:26" x14ac:dyDescent="0.25">
      <c r="A29" t="s">
        <v>55</v>
      </c>
      <c r="B29" s="11" t="s">
        <v>36</v>
      </c>
      <c r="C29" s="34" t="s">
        <v>23</v>
      </c>
      <c r="D29" s="34"/>
      <c r="E29" s="34" t="s">
        <v>23</v>
      </c>
      <c r="F29" s="16"/>
      <c r="H29" s="34"/>
      <c r="I29" s="35"/>
      <c r="J29" s="34"/>
      <c r="K29" s="16"/>
      <c r="L29" s="34" t="s">
        <v>23</v>
      </c>
      <c r="M29" s="34"/>
      <c r="N29" s="16"/>
      <c r="O29" s="16"/>
      <c r="P29" s="16"/>
      <c r="Q29" s="16"/>
      <c r="R29" s="36"/>
      <c r="S29" s="36"/>
      <c r="T29" s="36"/>
      <c r="U29" s="16"/>
      <c r="V29" s="16"/>
      <c r="W29" s="17">
        <v>21850</v>
      </c>
      <c r="Y29" t="str">
        <f t="shared" si="1"/>
        <v/>
      </c>
      <c r="Z29" s="17"/>
    </row>
    <row r="30" spans="1:26" x14ac:dyDescent="0.25">
      <c r="A30" t="s">
        <v>56</v>
      </c>
      <c r="B30" s="11" t="s">
        <v>36</v>
      </c>
      <c r="C30" s="34" t="s">
        <v>23</v>
      </c>
      <c r="D30" s="34" t="s">
        <v>23</v>
      </c>
      <c r="E30" s="34" t="s">
        <v>23</v>
      </c>
      <c r="F30" s="34" t="s">
        <v>23</v>
      </c>
      <c r="H30" s="34"/>
      <c r="I30" s="35"/>
      <c r="J30" s="34" t="s">
        <v>23</v>
      </c>
      <c r="K30" s="16"/>
      <c r="L30" s="34" t="s">
        <v>23</v>
      </c>
      <c r="M30" s="34"/>
      <c r="N30" s="16"/>
      <c r="O30" s="16"/>
      <c r="P30" s="16"/>
      <c r="Q30" s="16"/>
      <c r="R30" s="36"/>
      <c r="S30" s="36"/>
      <c r="T30" s="36"/>
      <c r="U30" s="16"/>
      <c r="V30" s="16"/>
      <c r="W30" s="17">
        <v>104649.99999999999</v>
      </c>
      <c r="Y30" t="str">
        <f t="shared" si="1"/>
        <v/>
      </c>
      <c r="Z30" s="17"/>
    </row>
    <row r="31" spans="1:26" ht="18" x14ac:dyDescent="0.25">
      <c r="A31" s="24" t="s">
        <v>57</v>
      </c>
      <c r="B31" s="38"/>
      <c r="C31" s="39"/>
      <c r="D31" s="39"/>
      <c r="E31" s="39"/>
      <c r="F31" s="14"/>
      <c r="H31" s="39"/>
      <c r="I31" s="39"/>
      <c r="J31" s="39"/>
      <c r="K31" s="14"/>
      <c r="L31" s="39"/>
      <c r="M31" s="39"/>
      <c r="N31" s="14"/>
      <c r="O31" s="14"/>
      <c r="P31" s="14"/>
      <c r="Q31" s="14"/>
      <c r="R31" s="14"/>
      <c r="S31" s="14"/>
      <c r="T31" s="14"/>
      <c r="U31" s="14"/>
      <c r="V31" s="14"/>
      <c r="W31" s="40"/>
      <c r="Y31" t="str">
        <f t="shared" si="1"/>
        <v/>
      </c>
    </row>
    <row r="32" spans="1:26" x14ac:dyDescent="0.25">
      <c r="A32" t="s">
        <v>58</v>
      </c>
      <c r="B32" s="11" t="s">
        <v>36</v>
      </c>
      <c r="C32" s="34"/>
      <c r="D32" s="34"/>
      <c r="E32" s="34"/>
      <c r="F32" s="16"/>
      <c r="H32" s="34"/>
      <c r="I32" s="35"/>
      <c r="J32" s="34"/>
      <c r="K32" s="16"/>
      <c r="L32" s="34"/>
      <c r="M32" s="34"/>
      <c r="N32" s="16"/>
      <c r="O32" s="16"/>
      <c r="P32" s="34" t="s">
        <v>23</v>
      </c>
      <c r="Q32" s="16"/>
      <c r="R32" s="36"/>
      <c r="S32" s="36"/>
      <c r="T32" s="36"/>
      <c r="U32" s="16"/>
      <c r="V32" s="16"/>
      <c r="W32" s="41">
        <v>114999.99999999999</v>
      </c>
      <c r="Y32" t="str">
        <f t="shared" si="1"/>
        <v/>
      </c>
      <c r="Z32" s="17"/>
    </row>
    <row r="33" spans="1:26" x14ac:dyDescent="0.25">
      <c r="A33" t="s">
        <v>59</v>
      </c>
      <c r="B33" s="11" t="s">
        <v>36</v>
      </c>
      <c r="C33" s="34"/>
      <c r="D33" s="34"/>
      <c r="E33" s="34"/>
      <c r="F33" s="16"/>
      <c r="H33" s="34"/>
      <c r="I33" s="35"/>
      <c r="J33" s="34"/>
      <c r="K33" s="16"/>
      <c r="L33" s="34"/>
      <c r="M33" s="34"/>
      <c r="N33" s="16"/>
      <c r="O33" s="16"/>
      <c r="P33" s="34" t="s">
        <v>23</v>
      </c>
      <c r="Q33" s="16"/>
      <c r="R33" s="36"/>
      <c r="S33" s="36"/>
      <c r="T33" s="36"/>
      <c r="U33" s="16"/>
      <c r="V33" s="16"/>
      <c r="W33" s="41">
        <v>172500</v>
      </c>
      <c r="Y33" t="str">
        <f t="shared" si="1"/>
        <v/>
      </c>
      <c r="Z33" s="17"/>
    </row>
    <row r="34" spans="1:26" x14ac:dyDescent="0.25">
      <c r="A34" t="s">
        <v>60</v>
      </c>
      <c r="B34" s="11" t="s">
        <v>36</v>
      </c>
      <c r="C34" s="34"/>
      <c r="D34" s="34"/>
      <c r="E34" s="34"/>
      <c r="F34" s="16"/>
      <c r="H34" s="34"/>
      <c r="I34" s="35"/>
      <c r="J34" s="34" t="s">
        <v>23</v>
      </c>
      <c r="K34" s="16"/>
      <c r="L34" s="34"/>
      <c r="M34" s="34"/>
      <c r="N34" s="16"/>
      <c r="O34" s="16"/>
      <c r="P34" s="16"/>
      <c r="Q34" s="16"/>
      <c r="R34" s="36"/>
      <c r="S34" s="36"/>
      <c r="T34" s="36"/>
      <c r="U34" s="16"/>
      <c r="V34" s="16"/>
      <c r="W34" s="41">
        <v>23574.999999999996</v>
      </c>
      <c r="Y34" t="str">
        <f t="shared" si="1"/>
        <v/>
      </c>
      <c r="Z34" s="17"/>
    </row>
    <row r="35" spans="1:26" x14ac:dyDescent="0.25">
      <c r="A35" t="s">
        <v>61</v>
      </c>
      <c r="B35" s="11" t="s">
        <v>36</v>
      </c>
      <c r="C35" s="34"/>
      <c r="D35" s="34" t="s">
        <v>23</v>
      </c>
      <c r="E35" s="34"/>
      <c r="F35" s="16"/>
      <c r="H35" s="34"/>
      <c r="I35" s="35"/>
      <c r="J35" s="34" t="s">
        <v>23</v>
      </c>
      <c r="K35" s="16"/>
      <c r="L35" s="34"/>
      <c r="M35" s="34"/>
      <c r="N35" s="16"/>
      <c r="O35" s="16"/>
      <c r="P35" s="16"/>
      <c r="Q35" s="16"/>
      <c r="R35" s="36"/>
      <c r="S35" s="36"/>
      <c r="T35" s="36"/>
      <c r="U35" s="16"/>
      <c r="V35" s="16"/>
      <c r="W35" s="41">
        <v>59799.999999999993</v>
      </c>
      <c r="Y35" t="str">
        <f t="shared" si="1"/>
        <v/>
      </c>
      <c r="Z35" s="17"/>
    </row>
    <row r="36" spans="1:26" x14ac:dyDescent="0.25">
      <c r="A36" t="s">
        <v>62</v>
      </c>
      <c r="B36" s="11" t="s">
        <v>36</v>
      </c>
      <c r="C36" s="34"/>
      <c r="D36" s="34"/>
      <c r="E36" s="34" t="s">
        <v>23</v>
      </c>
      <c r="F36" s="34" t="s">
        <v>23</v>
      </c>
      <c r="H36" s="34"/>
      <c r="I36" s="35"/>
      <c r="J36" s="34" t="s">
        <v>23</v>
      </c>
      <c r="K36" s="16"/>
      <c r="L36" s="34"/>
      <c r="M36" s="34"/>
      <c r="N36" s="16"/>
      <c r="O36" s="34" t="s">
        <v>23</v>
      </c>
      <c r="P36" s="16"/>
      <c r="Q36" s="16" t="s">
        <v>23</v>
      </c>
      <c r="R36" s="35" t="s">
        <v>23</v>
      </c>
      <c r="S36" s="35" t="s">
        <v>23</v>
      </c>
      <c r="T36" s="35"/>
      <c r="U36" s="34"/>
      <c r="V36" s="34"/>
      <c r="W36" s="41">
        <v>179285</v>
      </c>
      <c r="Y36" t="str">
        <f t="shared" si="1"/>
        <v/>
      </c>
      <c r="Z36" s="17"/>
    </row>
    <row r="37" spans="1:26" x14ac:dyDescent="0.25">
      <c r="A37" t="s">
        <v>63</v>
      </c>
      <c r="B37" s="11" t="s">
        <v>22</v>
      </c>
      <c r="C37" s="34" t="s">
        <v>23</v>
      </c>
      <c r="D37" s="34"/>
      <c r="E37" s="34" t="s">
        <v>23</v>
      </c>
      <c r="F37" s="16"/>
      <c r="H37" s="34"/>
      <c r="I37" s="35"/>
      <c r="J37" s="34" t="s">
        <v>23</v>
      </c>
      <c r="K37" s="16" t="s">
        <v>23</v>
      </c>
      <c r="L37" s="34"/>
      <c r="M37" s="34"/>
      <c r="N37" s="16"/>
      <c r="O37" s="16" t="s">
        <v>23</v>
      </c>
      <c r="P37" s="16"/>
      <c r="Q37" s="16" t="s">
        <v>23</v>
      </c>
      <c r="R37" s="35" t="s">
        <v>23</v>
      </c>
      <c r="S37" s="35" t="s">
        <v>23</v>
      </c>
      <c r="T37" s="35"/>
      <c r="U37" s="34"/>
      <c r="V37" s="34" t="s">
        <v>23</v>
      </c>
      <c r="W37" s="41">
        <v>372485</v>
      </c>
      <c r="Y37">
        <f t="shared" si="1"/>
        <v>372485</v>
      </c>
      <c r="Z37" s="17">
        <f>0.8*Y37</f>
        <v>297988</v>
      </c>
    </row>
    <row r="38" spans="1:26" x14ac:dyDescent="0.25">
      <c r="B38" s="19">
        <f>COUNTIF(B10:B37, "Yes")</f>
        <v>9</v>
      </c>
      <c r="C38" s="19">
        <f>COUNTA(C10:C37)</f>
        <v>20</v>
      </c>
      <c r="D38" s="19">
        <f t="shared" ref="D38:P38" si="2">COUNTA(D10:D37)</f>
        <v>7</v>
      </c>
      <c r="E38" s="19">
        <f t="shared" si="2"/>
        <v>9</v>
      </c>
      <c r="F38" s="19">
        <f>COUNTA(F10:F37)</f>
        <v>6</v>
      </c>
      <c r="H38" s="19"/>
      <c r="I38" s="19"/>
      <c r="J38" s="19">
        <f>COUNTA(J10:J37)</f>
        <v>11</v>
      </c>
      <c r="K38" s="19">
        <v>2</v>
      </c>
      <c r="L38" s="19">
        <f t="shared" si="2"/>
        <v>3</v>
      </c>
      <c r="M38" s="19">
        <f t="shared" si="2"/>
        <v>5</v>
      </c>
      <c r="N38" s="19">
        <f t="shared" si="2"/>
        <v>1</v>
      </c>
      <c r="O38" s="19">
        <f t="shared" si="2"/>
        <v>7</v>
      </c>
      <c r="P38" s="19">
        <f t="shared" si="2"/>
        <v>5</v>
      </c>
      <c r="Q38" s="19">
        <v>9</v>
      </c>
      <c r="R38" s="19">
        <v>2</v>
      </c>
      <c r="S38" s="19">
        <v>2</v>
      </c>
      <c r="T38" s="19"/>
      <c r="U38" s="19">
        <v>1</v>
      </c>
      <c r="V38" s="19">
        <v>1</v>
      </c>
      <c r="W38" s="42">
        <f>(SUM(W10:W37))</f>
        <v>2369690</v>
      </c>
      <c r="X38" s="42"/>
    </row>
    <row r="39" spans="1:26" x14ac:dyDescent="0.25">
      <c r="G39"/>
      <c r="H39"/>
      <c r="I39"/>
    </row>
    <row r="40" spans="1:26" x14ac:dyDescent="0.25">
      <c r="A40" s="24" t="s">
        <v>64</v>
      </c>
      <c r="B40" s="11" t="s">
        <v>22</v>
      </c>
      <c r="W40" s="42">
        <v>500000</v>
      </c>
      <c r="Y40">
        <f t="shared" ref="Y40:Y41" si="3">IF(B40="Yes",W40,"")</f>
        <v>500000</v>
      </c>
    </row>
    <row r="41" spans="1:26" x14ac:dyDescent="0.25">
      <c r="A41" s="24" t="s">
        <v>65</v>
      </c>
      <c r="B41" s="11" t="s">
        <v>22</v>
      </c>
      <c r="W41" s="42">
        <f>363240+23850</f>
        <v>387090</v>
      </c>
      <c r="Y41">
        <f t="shared" si="3"/>
        <v>387090</v>
      </c>
    </row>
    <row r="42" spans="1:26" x14ac:dyDescent="0.25">
      <c r="W42" s="42"/>
    </row>
    <row r="43" spans="1:26" x14ac:dyDescent="0.25">
      <c r="A43" t="s">
        <v>66</v>
      </c>
      <c r="W43" s="42">
        <f>(SUM(W10:W37))+SUM(W3:W4)+SUM(W40:W42)</f>
        <v>6861685</v>
      </c>
      <c r="Y43" s="43">
        <f>(SUM(Y10:Y37))+SUM(Y3:Y4)+SUM(Y40:Y42)</f>
        <v>5324020</v>
      </c>
      <c r="Z43" s="44">
        <f>Y43/W43</f>
        <v>0.77590562667916119</v>
      </c>
    </row>
    <row r="45" spans="1:26" x14ac:dyDescent="0.25">
      <c r="A45" t="s">
        <v>67</v>
      </c>
      <c r="Y45" s="45">
        <f>Y43*0.8</f>
        <v>4259216</v>
      </c>
      <c r="Z45" t="s">
        <v>68</v>
      </c>
    </row>
    <row r="46" spans="1:26" x14ac:dyDescent="0.25">
      <c r="A46" t="s">
        <v>69</v>
      </c>
    </row>
    <row r="47" spans="1:26" x14ac:dyDescent="0.25">
      <c r="A47" t="s">
        <v>70</v>
      </c>
    </row>
  </sheetData>
  <mergeCells count="10">
    <mergeCell ref="B1:B2"/>
    <mergeCell ref="C1:H1"/>
    <mergeCell ref="J1:S1"/>
    <mergeCell ref="U1:V1"/>
    <mergeCell ref="W1:W2"/>
    <mergeCell ref="B7:B8"/>
    <mergeCell ref="C7:F7"/>
    <mergeCell ref="J7:S7"/>
    <mergeCell ref="U7:V7"/>
    <mergeCell ref="W7:W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FHWA PSC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Priyam Saxena</dc:creator>
  <cp:lastModifiedBy>Priyam Saxena</cp:lastModifiedBy>
  <dcterms:created xsi:type="dcterms:W3CDTF">2023-07-10T15:20:09Z</dcterms:created>
  <dcterms:modified xsi:type="dcterms:W3CDTF">2023-07-10T15:20:48Z</dcterms:modified>
</cp:coreProperties>
</file>