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rans\Grant Applications\2022 Grants\SS4A\Carver County\_Received\"/>
    </mc:Choice>
  </mc:AlternateContent>
  <xr:revisionPtr revIDLastSave="0" documentId="8_{641C0F1C-8B57-433E-8E89-1BEDB00DBCC1}" xr6:coauthVersionLast="47" xr6:coauthVersionMax="47" xr10:uidLastSave="{00000000-0000-0000-0000-000000000000}"/>
  <bookViews>
    <workbookView xWindow="-120" yWindow="-120" windowWidth="29040" windowHeight="15840" xr2:uid="{4C786064-7767-4C6E-A171-E2C7B68D6237}"/>
  </bookViews>
  <sheets>
    <sheet name="Sheet1" sheetId="1" r:id="rId1"/>
    <sheet name="ESRI_MAPINFO_SHEET" sheetId="2" state="veryHidden" r:id="rId2"/>
  </sheets>
  <externalReferences>
    <externalReference r:id="rId3"/>
  </externalReferences>
  <definedNames>
    <definedName name="REVIEW_LEVEL">[1]Lists!$D$1:$D$7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4" i="1" l="1"/>
  <c r="O105" i="1" s="1"/>
  <c r="H108" i="1"/>
  <c r="H92" i="1"/>
  <c r="H91" i="1"/>
  <c r="H90" i="1"/>
  <c r="H89" i="1"/>
  <c r="H88" i="1"/>
  <c r="H87" i="1"/>
  <c r="H86" i="1"/>
  <c r="H84" i="1"/>
  <c r="H82" i="1"/>
  <c r="H80" i="1"/>
  <c r="H79" i="1"/>
  <c r="H78" i="1"/>
  <c r="H77" i="1"/>
  <c r="H76" i="1"/>
  <c r="H75" i="1"/>
  <c r="H74" i="1"/>
  <c r="H73" i="1"/>
  <c r="H71" i="1"/>
  <c r="H70" i="1"/>
  <c r="H67" i="1"/>
  <c r="H66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49" i="1"/>
  <c r="H48" i="1"/>
  <c r="H47" i="1"/>
  <c r="H45" i="1"/>
  <c r="H44" i="1"/>
  <c r="H43" i="1"/>
  <c r="H41" i="1"/>
  <c r="H40" i="1"/>
  <c r="H39" i="1"/>
  <c r="H38" i="1"/>
  <c r="H36" i="1"/>
  <c r="H35" i="1"/>
  <c r="H34" i="1"/>
  <c r="H29" i="1"/>
  <c r="H28" i="1"/>
  <c r="H27" i="1"/>
  <c r="H26" i="1"/>
  <c r="H25" i="1"/>
  <c r="H23" i="1"/>
  <c r="H19" i="1"/>
  <c r="H17" i="1"/>
  <c r="H16" i="1"/>
  <c r="H15" i="1"/>
  <c r="H14" i="1"/>
  <c r="H13" i="1"/>
  <c r="H24" i="1" l="1"/>
  <c r="H81" i="1"/>
  <c r="H46" i="1"/>
  <c r="H69" i="1"/>
  <c r="H22" i="1"/>
  <c r="H72" i="1"/>
  <c r="H42" i="1"/>
  <c r="H21" i="1"/>
  <c r="H20" i="1"/>
  <c r="H37" i="1"/>
  <c r="H85" i="1"/>
  <c r="H65" i="1"/>
  <c r="H18" i="1"/>
  <c r="H50" i="1"/>
  <c r="H53" i="1"/>
  <c r="H68" i="1"/>
  <c r="H83" i="1"/>
  <c r="H93" i="1"/>
  <c r="H94" i="1" l="1"/>
  <c r="H30" i="1"/>
  <c r="H31" i="1" s="1"/>
  <c r="H32" i="1" s="1"/>
  <c r="H95" i="1"/>
  <c r="H96" i="1" s="1"/>
  <c r="H97" i="1" l="1"/>
  <c r="H99" i="1" s="1"/>
  <c r="H101" i="1" l="1"/>
  <c r="H102" i="1"/>
  <c r="H100" i="1"/>
  <c r="H103" i="1" l="1"/>
  <c r="H104" i="1" s="1"/>
  <c r="H106" i="1" s="1"/>
</calcChain>
</file>

<file path=xl/sharedStrings.xml><?xml version="1.0" encoding="utf-8"?>
<sst xmlns="http://schemas.openxmlformats.org/spreadsheetml/2006/main" count="271" uniqueCount="185">
  <si>
    <t xml:space="preserve">Date Prepared: </t>
  </si>
  <si>
    <t xml:space="preserve">Engineer's Estimate </t>
  </si>
  <si>
    <t>Page 1 of 2</t>
  </si>
  <si>
    <t>Carver County</t>
  </si>
  <si>
    <t>CSAH 40</t>
  </si>
  <si>
    <t>Item No</t>
  </si>
  <si>
    <t>Description</t>
  </si>
  <si>
    <t>Unit</t>
  </si>
  <si>
    <t>Unit Cost</t>
  </si>
  <si>
    <t>Segment 1</t>
  </si>
  <si>
    <t>Quantity</t>
  </si>
  <si>
    <t>Total</t>
  </si>
  <si>
    <t>Subtotal Part A</t>
  </si>
  <si>
    <t>Contingency</t>
  </si>
  <si>
    <t>Subtotal Part A with Contingency</t>
  </si>
  <si>
    <t>Part B: Drainage</t>
  </si>
  <si>
    <t>Subtotal Part B</t>
  </si>
  <si>
    <t>Subtotal Part B with Contingency</t>
  </si>
  <si>
    <t>Subtotal Part A + Part B</t>
  </si>
  <si>
    <t>Part C: Miscellaneous</t>
  </si>
  <si>
    <t>Subtotal Part C</t>
  </si>
  <si>
    <t>Subtotal Part A, B, &amp; C</t>
  </si>
  <si>
    <t>Total Estimated Construction Cost</t>
  </si>
  <si>
    <t>2101.505/00020</t>
  </si>
  <si>
    <t>CLEARING</t>
  </si>
  <si>
    <t>2101.505/00030</t>
  </si>
  <si>
    <t>GRUBBING</t>
  </si>
  <si>
    <t>2105.607/00380</t>
  </si>
  <si>
    <t>COMMON BORROW (CV)</t>
  </si>
  <si>
    <t>2106.507/00010</t>
  </si>
  <si>
    <t>EXCAVATION - COMMON</t>
  </si>
  <si>
    <t>2106.507/00030</t>
  </si>
  <si>
    <t>EXCAVATION - MUCK</t>
  </si>
  <si>
    <t>2106.507/00130</t>
  </si>
  <si>
    <t>COMMON EMBANKMENT (CV)</t>
  </si>
  <si>
    <t>2105.504/00034</t>
  </si>
  <si>
    <t>GEOTEXTILE FABRIC</t>
  </si>
  <si>
    <t>2221.507/00110</t>
  </si>
  <si>
    <t>SHOULDER BASE AGGREGATE (CV) CLASS 2</t>
  </si>
  <si>
    <t>2211.507/00170</t>
  </si>
  <si>
    <t>AGGREGATE BASE (CV) CLASS 5</t>
  </si>
  <si>
    <t>2215.504/00010</t>
  </si>
  <si>
    <t>FULL DEPTH RECLAMATION</t>
  </si>
  <si>
    <t>(2)</t>
  </si>
  <si>
    <t>SALVAGE AND PLACE RECLAIM AGGREGATE</t>
  </si>
  <si>
    <t>2232.603/00025</t>
  </si>
  <si>
    <t>MILLED RUMBLE STRIPS</t>
  </si>
  <si>
    <t>2360.504/02330</t>
  </si>
  <si>
    <t>TYPE SP 12.5 BITUMINOUS COURSE MIX (3;C)</t>
  </si>
  <si>
    <t>2511.507/00015</t>
  </si>
  <si>
    <t>RANDOM RIPRAP CLASS IV</t>
  </si>
  <si>
    <t>2531.503/23210</t>
  </si>
  <si>
    <t>CONCRETE CURB AND GUTTER DESIGN S518</t>
  </si>
  <si>
    <t>GUARDRAIL</t>
  </si>
  <si>
    <t>2582.503/40104</t>
  </si>
  <si>
    <t>PAVEMENT MARKING</t>
  </si>
  <si>
    <t>ACRE</t>
  </si>
  <si>
    <t>CU YD</t>
  </si>
  <si>
    <t>SQ FT</t>
  </si>
  <si>
    <t>LIN FT</t>
  </si>
  <si>
    <t>SQ YD</t>
  </si>
  <si>
    <t>TONS</t>
  </si>
  <si>
    <t>2501.503/22072</t>
  </si>
  <si>
    <t>72" HIGH RC CATTLE PASS CULVERT</t>
  </si>
  <si>
    <t>2501.502/18072</t>
  </si>
  <si>
    <t>72" HIGH RC CATTLE PASS  APRON</t>
  </si>
  <si>
    <t>EACH</t>
  </si>
  <si>
    <t>2506.603/08080</t>
  </si>
  <si>
    <t>CONSTRUCT DRAINAGE STRUCTURE DESIGN G</t>
  </si>
  <si>
    <t>CONSTRUCT DRAINAGE STRUCTURE DESIGN 48-4020</t>
  </si>
  <si>
    <t>CONSTRUCT DRAINAGE STRUCTURE DESIGN 72-4020</t>
  </si>
  <si>
    <t>CONSTRUCT DRAINAGE STRUCTURE DESIGN 96-4020</t>
  </si>
  <si>
    <t>2501.503/05015</t>
  </si>
  <si>
    <t>15" CP PIPE CULVERT</t>
  </si>
  <si>
    <t>2501.503/05018</t>
  </si>
  <si>
    <t>18" CP PIPE CULVERT</t>
  </si>
  <si>
    <t>2501.503/05024</t>
  </si>
  <si>
    <t>24" CP PIPE CULVERT</t>
  </si>
  <si>
    <t>2502.503/02300</t>
  </si>
  <si>
    <t>30" RC PIPE CULVERT DESIGN 3006</t>
  </si>
  <si>
    <t>2502.503/02362</t>
  </si>
  <si>
    <t>36" RC PIPE CULVERT DESIGN 3006</t>
  </si>
  <si>
    <t>2503.503/15422</t>
  </si>
  <si>
    <t>42" RC PIPE CULVERT DESIGN 3006</t>
  </si>
  <si>
    <t>2503.503/15602</t>
  </si>
  <si>
    <t>60" RC PIPE CULVERT DESIGN 3006 CLASS II</t>
  </si>
  <si>
    <t>2503.503/15662</t>
  </si>
  <si>
    <t>66" RC PIPE CULVERT DESIGN 3006 CLASS II</t>
  </si>
  <si>
    <t>2503.503/15722</t>
  </si>
  <si>
    <t>72" RC PIPE CULVERT DESIGN 3006 CLASS II</t>
  </si>
  <si>
    <t>2503.503/15843</t>
  </si>
  <si>
    <t>84" RC PIPE CULVERT DESIGN 3006 CLASS II</t>
  </si>
  <si>
    <t>2503.503/91082</t>
  </si>
  <si>
    <t>108" RC PIPE CULVERT DESIGN 3006 CLASS II</t>
  </si>
  <si>
    <t>2501.502/44012</t>
  </si>
  <si>
    <t>12" RC PIPE SEWER DESIGN 3006</t>
  </si>
  <si>
    <t>2501.502/44018</t>
  </si>
  <si>
    <t>18" RC PIPE SEWER DESIGN 3006</t>
  </si>
  <si>
    <t>2501.502/44024</t>
  </si>
  <si>
    <t>24" RC PIPE SEWER DESIGN 3006</t>
  </si>
  <si>
    <t>2501.502/44030</t>
  </si>
  <si>
    <t>30" RC PIPE SEWER DESIGN 3006</t>
  </si>
  <si>
    <t>2501.502/05084</t>
  </si>
  <si>
    <t>84" RC DISSIPATOR RINGS</t>
  </si>
  <si>
    <t>2501.502/05108</t>
  </si>
  <si>
    <t>108" RC DISSIPATOR RINGS</t>
  </si>
  <si>
    <t>2501.502/02015</t>
  </si>
  <si>
    <t>15" CAS PIPE APRON</t>
  </si>
  <si>
    <t>2501.502/02018</t>
  </si>
  <si>
    <t>18" CAS PIPE APRON</t>
  </si>
  <si>
    <t>2501.502/02024</t>
  </si>
  <si>
    <t>24" CAS PIPE APRON</t>
  </si>
  <si>
    <t>2501.502/05018</t>
  </si>
  <si>
    <t>18" RC PIPE APRON</t>
  </si>
  <si>
    <t>2501.502/05024</t>
  </si>
  <si>
    <t>24" RC PIPE APRON</t>
  </si>
  <si>
    <t>2501.502/05030</t>
  </si>
  <si>
    <t>30" RC PIPE APRON</t>
  </si>
  <si>
    <t>2501.502/05036</t>
  </si>
  <si>
    <t>36" RC PIPE APRON</t>
  </si>
  <si>
    <t>2501.502/05042</t>
  </si>
  <si>
    <t>42" RC PIPE APRON</t>
  </si>
  <si>
    <t>2501.502/05048</t>
  </si>
  <si>
    <t>48" RC PIPE APRON</t>
  </si>
  <si>
    <t>2501.502/05060</t>
  </si>
  <si>
    <t>60" RC PIPE APRON</t>
  </si>
  <si>
    <t>2501.502/05066</t>
  </si>
  <si>
    <t>66" RC PIPE APRON</t>
  </si>
  <si>
    <t>2501.502/05072</t>
  </si>
  <si>
    <t>72" RC PIPE APRON</t>
  </si>
  <si>
    <t>84" RC PIPE APRON</t>
  </si>
  <si>
    <t>108" RC PIPE APRON</t>
  </si>
  <si>
    <t>2501.602/57066</t>
  </si>
  <si>
    <t>SAFETY GRATE FOR 66" RC APRON</t>
  </si>
  <si>
    <t>2501.602/57072</t>
  </si>
  <si>
    <t>SAFETY GRATE FOR 72" RC APRON</t>
  </si>
  <si>
    <t>2501.602/57084</t>
  </si>
  <si>
    <t>SAFETY GRATE FOR 84" RC APRON</t>
  </si>
  <si>
    <t>2501.602/57012</t>
  </si>
  <si>
    <t>SAFETY GRATE FOR 108" RC APRON</t>
  </si>
  <si>
    <t>2451.507/00240</t>
  </si>
  <si>
    <t xml:space="preserve">FINE AGGREGATE BEDDING (CV) </t>
  </si>
  <si>
    <t>(1)</t>
  </si>
  <si>
    <t>2106.507/00080</t>
  </si>
  <si>
    <t>SELECT GRANULAR EMBANKMENT (CV)</t>
  </si>
  <si>
    <t>2550.502/00060</t>
  </si>
  <si>
    <t xml:space="preserve">COMMON EXCAVATION   </t>
  </si>
  <si>
    <t>2554.502/00002</t>
  </si>
  <si>
    <t>GUIDE POST TYPE B</t>
  </si>
  <si>
    <t>2511.507/00013</t>
  </si>
  <si>
    <t>RANDOM RIPRAP CLASS II</t>
  </si>
  <si>
    <t>2511.507/00014</t>
  </si>
  <si>
    <t>RANDOM RIPRAP CLASS III</t>
  </si>
  <si>
    <t>2511.507/00016</t>
  </si>
  <si>
    <t>RANDOM RIPRAP CLASS V</t>
  </si>
  <si>
    <t>2571.604/00010</t>
  </si>
  <si>
    <t>GEOTEXTILE TYPE 3</t>
  </si>
  <si>
    <t>GEOTEXTILE TYPE 4</t>
  </si>
  <si>
    <t>2104.503/00255</t>
  </si>
  <si>
    <t>REMOVE PIPE CULVERTS</t>
  </si>
  <si>
    <t>2104.502/00160</t>
  </si>
  <si>
    <t>REMOVE CATTLE PASS</t>
  </si>
  <si>
    <t>2104.518/00110</t>
  </si>
  <si>
    <t>REMOVE CONCRETE SLOPE PAVING</t>
  </si>
  <si>
    <t>2502.503/10060</t>
  </si>
  <si>
    <t>6" PERF PE PIPE DRAIN</t>
  </si>
  <si>
    <t>2502.503/09060</t>
  </si>
  <si>
    <t>6" PERF PE PIPE DRAIN (SMOOTH)</t>
  </si>
  <si>
    <t>2502.602/03012</t>
  </si>
  <si>
    <t>12" PE INSPECTION TEE</t>
  </si>
  <si>
    <t>2502.502/00060</t>
  </si>
  <si>
    <t>6" PRECAST CONCRETE HEADWALL</t>
  </si>
  <si>
    <t>2574.507/00103</t>
  </si>
  <si>
    <t>FILTER TOPSOIL BORROW</t>
  </si>
  <si>
    <t>2451.507/00190</t>
  </si>
  <si>
    <t>COARSE FILTER AGGREGATE</t>
  </si>
  <si>
    <t>2021.501/00010</t>
  </si>
  <si>
    <t>MOBILIZATION</t>
  </si>
  <si>
    <t>LUMP SUM</t>
  </si>
  <si>
    <t>2563.601/00010</t>
  </si>
  <si>
    <t>TRAFFIC CONTROL</t>
  </si>
  <si>
    <t>EROSION CONTROL AND TURF ESTABLISHMENT</t>
  </si>
  <si>
    <t>SIGNING</t>
  </si>
  <si>
    <t>PART A: ROADWAY COSTS</t>
  </si>
  <si>
    <t>CSAH 40 Preliminary Design for 55mph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</si>
</sst>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4" fontId="5" fillId="0" borderId="0" xfId="2" applyNumberFormat="1" applyFont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left" vertical="center"/>
    </xf>
    <xf numFmtId="3" fontId="8" fillId="2" borderId="6" xfId="4" applyNumberFormat="1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0" xfId="4" applyFont="1" applyFill="1" applyAlignment="1">
      <alignment horizontal="left" vertical="center"/>
    </xf>
    <xf numFmtId="3" fontId="8" fillId="2" borderId="11" xfId="4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9" fillId="2" borderId="0" xfId="4" applyFont="1" applyFill="1" applyAlignment="1">
      <alignment vertical="center"/>
    </xf>
    <xf numFmtId="0" fontId="9" fillId="2" borderId="11" xfId="4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164" fontId="9" fillId="2" borderId="16" xfId="4" applyNumberFormat="1" applyFont="1" applyFill="1" applyBorder="1" applyAlignment="1">
      <alignment vertical="center"/>
    </xf>
    <xf numFmtId="164" fontId="9" fillId="2" borderId="17" xfId="4" applyNumberFormat="1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vertical="center"/>
    </xf>
    <xf numFmtId="0" fontId="7" fillId="2" borderId="19" xfId="4" applyFont="1" applyFill="1" applyBorder="1" applyAlignment="1">
      <alignment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21" xfId="4" applyFont="1" applyFill="1" applyBorder="1" applyAlignment="1">
      <alignment vertical="center"/>
    </xf>
    <xf numFmtId="0" fontId="7" fillId="2" borderId="22" xfId="4" applyFont="1" applyFill="1" applyBorder="1" applyAlignment="1">
      <alignment horizontal="center" vertical="center"/>
    </xf>
    <xf numFmtId="0" fontId="7" fillId="2" borderId="25" xfId="4" applyFont="1" applyFill="1" applyBorder="1" applyAlignment="1">
      <alignment horizontal="center" vertical="center"/>
    </xf>
    <xf numFmtId="0" fontId="7" fillId="2" borderId="26" xfId="4" applyFont="1" applyFill="1" applyBorder="1" applyAlignment="1">
      <alignment horizontal="center" vertical="center"/>
    </xf>
    <xf numFmtId="0" fontId="7" fillId="2" borderId="27" xfId="4" applyFont="1" applyFill="1" applyBorder="1" applyAlignment="1">
      <alignment horizontal="center" vertical="center"/>
    </xf>
    <xf numFmtId="0" fontId="7" fillId="2" borderId="28" xfId="4" applyFont="1" applyFill="1" applyBorder="1" applyAlignment="1">
      <alignment horizontal="center" vertical="center"/>
    </xf>
    <xf numFmtId="0" fontId="7" fillId="2" borderId="29" xfId="4" applyFont="1" applyFill="1" applyBorder="1" applyAlignment="1">
      <alignment horizontal="center" vertical="center"/>
    </xf>
    <xf numFmtId="0" fontId="7" fillId="2" borderId="30" xfId="4" applyFont="1" applyFill="1" applyBorder="1" applyAlignment="1">
      <alignment horizontal="center" vertical="center"/>
    </xf>
    <xf numFmtId="0" fontId="7" fillId="2" borderId="31" xfId="4" applyFont="1" applyFill="1" applyBorder="1" applyAlignment="1">
      <alignment horizontal="center" vertical="center"/>
    </xf>
    <xf numFmtId="0" fontId="7" fillId="2" borderId="32" xfId="4" applyFont="1" applyFill="1" applyBorder="1" applyAlignment="1">
      <alignment horizontal="center" vertical="center"/>
    </xf>
    <xf numFmtId="0" fontId="7" fillId="2" borderId="33" xfId="4" applyFont="1" applyFill="1" applyBorder="1" applyAlignment="1">
      <alignment horizontal="center" vertical="center"/>
    </xf>
    <xf numFmtId="0" fontId="7" fillId="2" borderId="34" xfId="4" applyFont="1" applyFill="1" applyBorder="1" applyAlignment="1">
      <alignment horizontal="center" vertical="center"/>
    </xf>
    <xf numFmtId="3" fontId="7" fillId="2" borderId="35" xfId="4" applyNumberFormat="1" applyFont="1" applyFill="1" applyBorder="1" applyAlignment="1">
      <alignment horizontal="center" vertical="center"/>
    </xf>
    <xf numFmtId="0" fontId="7" fillId="2" borderId="36" xfId="4" applyFont="1" applyFill="1" applyBorder="1" applyAlignment="1">
      <alignment horizontal="center" vertical="center"/>
    </xf>
    <xf numFmtId="0" fontId="3" fillId="2" borderId="23" xfId="0" applyFont="1" applyFill="1" applyBorder="1"/>
    <xf numFmtId="0" fontId="3" fillId="2" borderId="37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4" xfId="0" applyFont="1" applyFill="1" applyBorder="1"/>
    <xf numFmtId="0" fontId="0" fillId="0" borderId="30" xfId="0" applyBorder="1" applyAlignment="1">
      <alignment horizontal="center"/>
    </xf>
    <xf numFmtId="0" fontId="8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44" fontId="8" fillId="0" borderId="31" xfId="1" applyNumberFormat="1" applyFont="1" applyFill="1" applyBorder="1" applyAlignment="1">
      <alignment horizontal="center"/>
    </xf>
    <xf numFmtId="166" fontId="8" fillId="0" borderId="30" xfId="2" applyNumberFormat="1" applyFont="1" applyFill="1" applyBorder="1" applyAlignment="1">
      <alignment horizontal="right"/>
    </xf>
    <xf numFmtId="44" fontId="0" fillId="0" borderId="34" xfId="2" applyFont="1" applyFill="1" applyBorder="1"/>
    <xf numFmtId="0" fontId="0" fillId="0" borderId="35" xfId="0" applyBorder="1" applyAlignment="1">
      <alignment horizontal="center"/>
    </xf>
    <xf numFmtId="0" fontId="8" fillId="0" borderId="38" xfId="0" applyFont="1" applyBorder="1"/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44" fontId="8" fillId="0" borderId="38" xfId="1" applyNumberFormat="1" applyFont="1" applyFill="1" applyBorder="1" applyAlignment="1">
      <alignment horizontal="center"/>
    </xf>
    <xf numFmtId="44" fontId="0" fillId="0" borderId="36" xfId="2" applyFont="1" applyFill="1" applyBorder="1"/>
    <xf numFmtId="0" fontId="0" fillId="0" borderId="41" xfId="0" applyBorder="1" applyAlignment="1">
      <alignment horizontal="center"/>
    </xf>
    <xf numFmtId="0" fontId="8" fillId="0" borderId="42" xfId="0" applyFont="1" applyBorder="1"/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4" fontId="8" fillId="0" borderId="42" xfId="1" applyNumberFormat="1" applyFont="1" applyFill="1" applyBorder="1" applyAlignment="1">
      <alignment horizontal="center"/>
    </xf>
    <xf numFmtId="166" fontId="8" fillId="0" borderId="25" xfId="2" applyNumberFormat="1" applyFont="1" applyFill="1" applyBorder="1" applyAlignment="1">
      <alignment horizontal="right"/>
    </xf>
    <xf numFmtId="44" fontId="0" fillId="0" borderId="45" xfId="2" applyFont="1" applyFill="1" applyBorder="1"/>
    <xf numFmtId="3" fontId="7" fillId="0" borderId="46" xfId="2" applyNumberFormat="1" applyFont="1" applyFill="1" applyBorder="1" applyAlignment="1">
      <alignment horizontal="center"/>
    </xf>
    <xf numFmtId="44" fontId="3" fillId="0" borderId="46" xfId="2" applyFont="1" applyFill="1" applyBorder="1"/>
    <xf numFmtId="9" fontId="7" fillId="0" borderId="46" xfId="3" applyFont="1" applyFill="1" applyBorder="1" applyAlignment="1">
      <alignment horizontal="center"/>
    </xf>
    <xf numFmtId="44" fontId="3" fillId="0" borderId="24" xfId="2" applyFont="1" applyFill="1" applyBorder="1"/>
    <xf numFmtId="0" fontId="0" fillId="0" borderId="47" xfId="0" applyBorder="1" applyAlignment="1">
      <alignment horizontal="right"/>
    </xf>
    <xf numFmtId="39" fontId="0" fillId="0" borderId="31" xfId="0" applyNumberFormat="1" applyBorder="1" applyAlignment="1">
      <alignment horizontal="left"/>
    </xf>
    <xf numFmtId="39" fontId="0" fillId="0" borderId="48" xfId="0" applyNumberFormat="1" applyBorder="1" applyAlignment="1">
      <alignment horizontal="center"/>
    </xf>
    <xf numFmtId="39" fontId="0" fillId="0" borderId="33" xfId="0" applyNumberFormat="1" applyBorder="1" applyAlignment="1">
      <alignment horizontal="center"/>
    </xf>
    <xf numFmtId="44" fontId="0" fillId="0" borderId="33" xfId="2" applyFont="1" applyFill="1" applyBorder="1" applyAlignment="1">
      <alignment horizontal="right"/>
    </xf>
    <xf numFmtId="3" fontId="8" fillId="0" borderId="33" xfId="2" applyNumberFormat="1" applyFont="1" applyFill="1" applyBorder="1" applyAlignment="1">
      <alignment horizontal="right"/>
    </xf>
    <xf numFmtId="44" fontId="1" fillId="0" borderId="33" xfId="2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39" fontId="0" fillId="0" borderId="38" xfId="0" applyNumberFormat="1" applyBorder="1" applyAlignment="1">
      <alignment horizontal="left"/>
    </xf>
    <xf numFmtId="39" fontId="0" fillId="0" borderId="39" xfId="0" applyNumberFormat="1" applyBorder="1" applyAlignment="1">
      <alignment horizontal="center"/>
    </xf>
    <xf numFmtId="39" fontId="0" fillId="0" borderId="40" xfId="0" applyNumberFormat="1" applyBorder="1" applyAlignment="1">
      <alignment horizontal="center"/>
    </xf>
    <xf numFmtId="44" fontId="0" fillId="0" borderId="40" xfId="2" applyFont="1" applyFill="1" applyBorder="1" applyAlignment="1">
      <alignment horizontal="right"/>
    </xf>
    <xf numFmtId="3" fontId="8" fillId="0" borderId="40" xfId="2" applyNumberFormat="1" applyFont="1" applyFill="1" applyBorder="1" applyAlignment="1">
      <alignment horizontal="right"/>
    </xf>
    <xf numFmtId="44" fontId="1" fillId="0" borderId="40" xfId="2" applyFont="1" applyFill="1" applyBorder="1" applyAlignment="1">
      <alignment horizontal="right"/>
    </xf>
    <xf numFmtId="39" fontId="0" fillId="0" borderId="32" xfId="0" applyNumberFormat="1" applyBorder="1" applyAlignment="1">
      <alignment horizontal="center"/>
    </xf>
    <xf numFmtId="0" fontId="0" fillId="0" borderId="41" xfId="0" applyBorder="1" applyAlignment="1">
      <alignment horizontal="right"/>
    </xf>
    <xf numFmtId="39" fontId="0" fillId="0" borderId="42" xfId="0" applyNumberFormat="1" applyBorder="1" applyAlignment="1">
      <alignment horizontal="left"/>
    </xf>
    <xf numFmtId="39" fontId="0" fillId="0" borderId="43" xfId="0" applyNumberFormat="1" applyBorder="1" applyAlignment="1">
      <alignment horizontal="center"/>
    </xf>
    <xf numFmtId="39" fontId="0" fillId="0" borderId="44" xfId="0" applyNumberFormat="1" applyBorder="1" applyAlignment="1">
      <alignment horizontal="center"/>
    </xf>
    <xf numFmtId="44" fontId="0" fillId="0" borderId="44" xfId="2" applyFont="1" applyFill="1" applyBorder="1" applyAlignment="1">
      <alignment horizontal="right"/>
    </xf>
    <xf numFmtId="3" fontId="8" fillId="0" borderId="44" xfId="2" applyNumberFormat="1" applyFont="1" applyFill="1" applyBorder="1" applyAlignment="1">
      <alignment horizontal="right"/>
    </xf>
    <xf numFmtId="44" fontId="1" fillId="0" borderId="44" xfId="2" applyFont="1" applyFill="1" applyBorder="1" applyAlignment="1">
      <alignment horizontal="right"/>
    </xf>
    <xf numFmtId="0" fontId="3" fillId="0" borderId="46" xfId="0" applyFont="1" applyBorder="1"/>
    <xf numFmtId="9" fontId="8" fillId="0" borderId="31" xfId="1" applyNumberFormat="1" applyFont="1" applyFill="1" applyBorder="1" applyAlignment="1">
      <alignment horizontal="center"/>
    </xf>
    <xf numFmtId="3" fontId="8" fillId="0" borderId="30" xfId="2" applyNumberFormat="1" applyFont="1" applyFill="1" applyBorder="1" applyAlignment="1">
      <alignment horizontal="center"/>
    </xf>
    <xf numFmtId="9" fontId="8" fillId="0" borderId="38" xfId="1" applyNumberFormat="1" applyFont="1" applyFill="1" applyBorder="1" applyAlignment="1">
      <alignment horizontal="center"/>
    </xf>
    <xf numFmtId="3" fontId="8" fillId="0" borderId="35" xfId="2" applyNumberFormat="1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3" fontId="8" fillId="0" borderId="41" xfId="2" applyNumberFormat="1" applyFont="1" applyFill="1" applyBorder="1" applyAlignment="1">
      <alignment horizontal="center"/>
    </xf>
    <xf numFmtId="3" fontId="12" fillId="0" borderId="23" xfId="2" applyNumberFormat="1" applyFont="1" applyFill="1" applyBorder="1" applyAlignment="1">
      <alignment horizontal="center"/>
    </xf>
    <xf numFmtId="44" fontId="11" fillId="0" borderId="46" xfId="2" applyFont="1" applyFill="1" applyBorder="1"/>
    <xf numFmtId="3" fontId="0" fillId="0" borderId="0" xfId="2" applyNumberFormat="1" applyFont="1" applyAlignment="1">
      <alignment horizontal="center"/>
    </xf>
    <xf numFmtId="9" fontId="7" fillId="3" borderId="49" xfId="3" applyFont="1" applyFill="1" applyBorder="1" applyAlignment="1">
      <alignment horizontal="center"/>
    </xf>
    <xf numFmtId="44" fontId="3" fillId="3" borderId="11" xfId="2" applyFont="1" applyFill="1" applyBorder="1"/>
    <xf numFmtId="44" fontId="0" fillId="0" borderId="0" xfId="0" applyNumberFormat="1"/>
    <xf numFmtId="3" fontId="0" fillId="0" borderId="0" xfId="0" applyNumberFormat="1"/>
    <xf numFmtId="165" fontId="10" fillId="4" borderId="10" xfId="4" applyNumberFormat="1" applyFont="1" applyFill="1" applyBorder="1" applyAlignment="1">
      <alignment vertical="center"/>
    </xf>
    <xf numFmtId="165" fontId="10" fillId="4" borderId="0" xfId="4" applyNumberFormat="1" applyFont="1" applyFill="1" applyAlignment="1">
      <alignment vertical="center"/>
    </xf>
    <xf numFmtId="165" fontId="10" fillId="4" borderId="0" xfId="4" applyNumberFormat="1" applyFont="1" applyFill="1" applyAlignment="1">
      <alignment horizontal="center" vertical="center"/>
    </xf>
    <xf numFmtId="165" fontId="10" fillId="4" borderId="11" xfId="4" applyNumberFormat="1" applyFont="1" applyFill="1" applyBorder="1" applyAlignment="1">
      <alignment horizontal="center" vertical="center"/>
    </xf>
    <xf numFmtId="165" fontId="10" fillId="4" borderId="12" xfId="4" applyNumberFormat="1" applyFont="1" applyFill="1" applyBorder="1" applyAlignment="1">
      <alignment vertical="center"/>
    </xf>
    <xf numFmtId="165" fontId="10" fillId="4" borderId="14" xfId="4" applyNumberFormat="1" applyFont="1" applyFill="1" applyBorder="1" applyAlignment="1">
      <alignment vertical="center"/>
    </xf>
    <xf numFmtId="3" fontId="7" fillId="2" borderId="1" xfId="4" applyNumberFormat="1" applyFont="1" applyFill="1" applyBorder="1" applyAlignment="1">
      <alignment horizontal="center" vertical="center"/>
    </xf>
    <xf numFmtId="3" fontId="7" fillId="2" borderId="3" xfId="4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left" vertical="center"/>
    </xf>
    <xf numFmtId="0" fontId="7" fillId="2" borderId="3" xfId="4" applyFont="1" applyFill="1" applyBorder="1" applyAlignment="1">
      <alignment horizontal="left" vertical="center"/>
    </xf>
    <xf numFmtId="0" fontId="7" fillId="2" borderId="7" xfId="4" applyFont="1" applyFill="1" applyBorder="1" applyAlignment="1">
      <alignment horizontal="left" vertical="center"/>
    </xf>
    <xf numFmtId="0" fontId="7" fillId="2" borderId="8" xfId="4" applyFont="1" applyFill="1" applyBorder="1" applyAlignment="1">
      <alignment horizontal="left" vertical="center"/>
    </xf>
    <xf numFmtId="0" fontId="7" fillId="2" borderId="9" xfId="4" applyFont="1" applyFill="1" applyBorder="1" applyAlignment="1">
      <alignment horizontal="left" vertical="center"/>
    </xf>
    <xf numFmtId="0" fontId="7" fillId="2" borderId="12" xfId="4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left" vertical="center"/>
    </xf>
    <xf numFmtId="0" fontId="7" fillId="2" borderId="14" xfId="4" applyFont="1" applyFill="1" applyBorder="1" applyAlignment="1">
      <alignment horizontal="left" vertical="center"/>
    </xf>
    <xf numFmtId="3" fontId="7" fillId="2" borderId="23" xfId="4" applyNumberFormat="1" applyFont="1" applyFill="1" applyBorder="1" applyAlignment="1">
      <alignment horizontal="center" vertical="center"/>
    </xf>
    <xf numFmtId="3" fontId="7" fillId="2" borderId="24" xfId="4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3" borderId="37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3" fillId="2" borderId="23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1" fillId="0" borderId="23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11" fillId="0" borderId="24" xfId="0" applyFont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032D7F1B-2E20-4F0D-BFD0-DFA82DFC9AB0}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D1138AF-4800-8015-12F2-0812618EB6A6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w_working\projectwise\eplemel\dms55192\GM1%20Cost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nion of Cost -Multiple Group"/>
      <sheetName val="Master Bid Item List"/>
      <sheetName val="List of Projects"/>
      <sheetName val="Plug Valves"/>
      <sheetName val="Resilient Wedge"/>
      <sheetName val="Lists"/>
      <sheetName val="Bid Items (printable version)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ENGINEER'S BUDGETARY OPINION OF PROBABLE COST</v>
          </cell>
        </row>
        <row r="2">
          <cell r="D2" t="str">
            <v>ENGINEER'S CONCEPTUAL OPINION OF PROBABLE COST</v>
          </cell>
        </row>
        <row r="3">
          <cell r="D3" t="str">
            <v>ENGINEER'S PRELIMINARY OPINION OF PROBABLE COST</v>
          </cell>
        </row>
        <row r="4">
          <cell r="D4" t="str">
            <v>ENGINEER'S FINAL OPINION OF PROBABLE COST</v>
          </cell>
        </row>
        <row r="5">
          <cell r="D5" t="str">
            <v>ENGINEER'S OPINION OF PROBABLE COST - 30% DESIGN</v>
          </cell>
        </row>
        <row r="6">
          <cell r="D6" t="str">
            <v>ENGINEER'S OPINION OF PROBABLE COST - 60% DESIGN</v>
          </cell>
        </row>
        <row r="7">
          <cell r="D7" t="str">
            <v>ENGINEER'S OPINION OF PROBABLE COST - 90% DESIGN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E76A-7E44-4DF2-ACC2-BDCFFE87CC4A}">
  <dimension ref="B1:O111"/>
  <sheetViews>
    <sheetView tabSelected="1" workbookViewId="0">
      <selection activeCell="K9" sqref="K9"/>
    </sheetView>
  </sheetViews>
  <sheetFormatPr defaultRowHeight="15" x14ac:dyDescent="0.25"/>
  <cols>
    <col min="2" max="2" width="15" customWidth="1"/>
    <col min="3" max="3" width="55.42578125" customWidth="1"/>
    <col min="5" max="5" width="10.42578125" bestFit="1" customWidth="1"/>
    <col min="6" max="6" width="11.5703125" bestFit="1" customWidth="1"/>
    <col min="7" max="7" width="13.42578125" bestFit="1" customWidth="1"/>
    <col min="8" max="8" width="15.85546875" bestFit="1" customWidth="1"/>
    <col min="12" max="12" width="16" bestFit="1" customWidth="1"/>
  </cols>
  <sheetData>
    <row r="1" spans="2:8" x14ac:dyDescent="0.25">
      <c r="B1" s="1"/>
      <c r="C1" s="1"/>
      <c r="D1" s="2"/>
      <c r="F1" s="3"/>
      <c r="G1" s="4"/>
      <c r="H1" s="4"/>
    </row>
    <row r="2" spans="2:8" ht="21" x14ac:dyDescent="0.35">
      <c r="B2" s="3"/>
      <c r="C2" s="5"/>
      <c r="D2" s="5"/>
      <c r="F2" s="3"/>
      <c r="G2" s="4"/>
      <c r="H2" s="4"/>
    </row>
    <row r="3" spans="2:8" ht="15.75" thickBot="1" x14ac:dyDescent="0.3">
      <c r="B3" s="3"/>
      <c r="C3" s="3"/>
      <c r="D3" s="3"/>
      <c r="F3" s="3"/>
      <c r="G3" s="6" t="s">
        <v>0</v>
      </c>
      <c r="H3" s="7">
        <v>44803</v>
      </c>
    </row>
    <row r="4" spans="2:8" x14ac:dyDescent="0.25">
      <c r="B4" s="109" t="s">
        <v>1</v>
      </c>
      <c r="C4" s="110"/>
      <c r="D4" s="110"/>
      <c r="E4" s="111"/>
      <c r="F4" s="8"/>
      <c r="G4" s="9"/>
      <c r="H4" s="10" t="s">
        <v>2</v>
      </c>
    </row>
    <row r="5" spans="2:8" x14ac:dyDescent="0.25">
      <c r="B5" s="112" t="s">
        <v>184</v>
      </c>
      <c r="C5" s="113"/>
      <c r="D5" s="113"/>
      <c r="E5" s="114"/>
      <c r="F5" s="11"/>
      <c r="G5" s="12"/>
      <c r="H5" s="13"/>
    </row>
    <row r="6" spans="2:8" x14ac:dyDescent="0.25">
      <c r="B6" s="112" t="s">
        <v>3</v>
      </c>
      <c r="C6" s="113"/>
      <c r="D6" s="113"/>
      <c r="E6" s="114"/>
      <c r="F6" s="14"/>
      <c r="G6" s="15"/>
      <c r="H6" s="16"/>
    </row>
    <row r="7" spans="2:8" ht="15.75" thickBot="1" x14ac:dyDescent="0.3">
      <c r="B7" s="115"/>
      <c r="C7" s="116"/>
      <c r="D7" s="116"/>
      <c r="E7" s="117"/>
      <c r="F7" s="17"/>
      <c r="G7" s="18"/>
      <c r="H7" s="19"/>
    </row>
    <row r="8" spans="2:8" ht="15.75" thickBot="1" x14ac:dyDescent="0.3">
      <c r="B8" s="20"/>
      <c r="C8" s="21"/>
      <c r="D8" s="22"/>
      <c r="E8" s="23"/>
      <c r="F8" s="24"/>
      <c r="G8" s="118" t="s">
        <v>4</v>
      </c>
      <c r="H8" s="119"/>
    </row>
    <row r="9" spans="2:8" x14ac:dyDescent="0.25">
      <c r="B9" s="25" t="s">
        <v>5</v>
      </c>
      <c r="C9" s="26" t="s">
        <v>6</v>
      </c>
      <c r="D9" s="27"/>
      <c r="E9" s="28" t="s">
        <v>7</v>
      </c>
      <c r="F9" s="29" t="s">
        <v>8</v>
      </c>
      <c r="G9" s="107" t="s">
        <v>9</v>
      </c>
      <c r="H9" s="108"/>
    </row>
    <row r="10" spans="2:8" x14ac:dyDescent="0.25">
      <c r="B10" s="30"/>
      <c r="C10" s="31"/>
      <c r="D10" s="32"/>
      <c r="E10" s="33"/>
      <c r="F10" s="34"/>
      <c r="G10" s="35" t="s">
        <v>10</v>
      </c>
      <c r="H10" s="36" t="s">
        <v>11</v>
      </c>
    </row>
    <row r="11" spans="2:8" ht="15.75" thickBot="1" x14ac:dyDescent="0.3">
      <c r="B11" s="101"/>
      <c r="C11" s="102"/>
      <c r="D11" s="103"/>
      <c r="E11" s="102"/>
      <c r="F11" s="104"/>
      <c r="G11" s="105"/>
      <c r="H11" s="106"/>
    </row>
    <row r="12" spans="2:8" ht="15.75" thickBot="1" x14ac:dyDescent="0.3">
      <c r="B12" s="37" t="s">
        <v>183</v>
      </c>
      <c r="C12" s="38"/>
      <c r="D12" s="39"/>
      <c r="E12" s="38"/>
      <c r="F12" s="38"/>
      <c r="G12" s="38"/>
      <c r="H12" s="40"/>
    </row>
    <row r="13" spans="2:8" x14ac:dyDescent="0.25">
      <c r="B13" s="41" t="s">
        <v>23</v>
      </c>
      <c r="C13" s="42" t="s">
        <v>24</v>
      </c>
      <c r="D13" s="43">
        <v>0</v>
      </c>
      <c r="E13" s="44" t="s">
        <v>56</v>
      </c>
      <c r="F13" s="45">
        <v>5000</v>
      </c>
      <c r="G13" s="46">
        <v>11.3</v>
      </c>
      <c r="H13" s="47">
        <f t="shared" ref="H13:H29" si="0">F13*G13</f>
        <v>56500</v>
      </c>
    </row>
    <row r="14" spans="2:8" x14ac:dyDescent="0.25">
      <c r="B14" s="48" t="s">
        <v>25</v>
      </c>
      <c r="C14" s="49" t="s">
        <v>26</v>
      </c>
      <c r="D14" s="50">
        <v>0</v>
      </c>
      <c r="E14" s="51" t="s">
        <v>56</v>
      </c>
      <c r="F14" s="52">
        <v>5000</v>
      </c>
      <c r="G14" s="46">
        <v>11.3</v>
      </c>
      <c r="H14" s="53">
        <f t="shared" si="0"/>
        <v>56500</v>
      </c>
    </row>
    <row r="15" spans="2:8" x14ac:dyDescent="0.25">
      <c r="B15" s="48" t="s">
        <v>27</v>
      </c>
      <c r="C15" s="49" t="s">
        <v>28</v>
      </c>
      <c r="D15" s="50">
        <v>0</v>
      </c>
      <c r="E15" s="51" t="s">
        <v>57</v>
      </c>
      <c r="F15" s="52">
        <v>12</v>
      </c>
      <c r="G15" s="46">
        <v>15000</v>
      </c>
      <c r="H15" s="53">
        <f t="shared" si="0"/>
        <v>180000</v>
      </c>
    </row>
    <row r="16" spans="2:8" x14ac:dyDescent="0.25">
      <c r="B16" s="48" t="s">
        <v>29</v>
      </c>
      <c r="C16" s="49" t="s">
        <v>30</v>
      </c>
      <c r="D16" s="50">
        <v>0</v>
      </c>
      <c r="E16" s="51" t="s">
        <v>57</v>
      </c>
      <c r="F16" s="52">
        <v>5.5</v>
      </c>
      <c r="G16" s="46">
        <v>210000</v>
      </c>
      <c r="H16" s="53">
        <f t="shared" si="0"/>
        <v>1155000</v>
      </c>
    </row>
    <row r="17" spans="2:8" x14ac:dyDescent="0.25">
      <c r="B17" s="48" t="s">
        <v>31</v>
      </c>
      <c r="C17" s="49" t="s">
        <v>32</v>
      </c>
      <c r="D17" s="50">
        <v>0</v>
      </c>
      <c r="E17" s="51" t="s">
        <v>57</v>
      </c>
      <c r="F17" s="52">
        <v>8</v>
      </c>
      <c r="G17" s="46">
        <v>3600</v>
      </c>
      <c r="H17" s="53">
        <f t="shared" si="0"/>
        <v>28800</v>
      </c>
    </row>
    <row r="18" spans="2:8" x14ac:dyDescent="0.25">
      <c r="B18" s="48" t="s">
        <v>33</v>
      </c>
      <c r="C18" s="49" t="s">
        <v>34</v>
      </c>
      <c r="D18" s="50">
        <v>0</v>
      </c>
      <c r="E18" s="51" t="s">
        <v>57</v>
      </c>
      <c r="F18" s="52">
        <v>4.5</v>
      </c>
      <c r="G18" s="46">
        <v>205000</v>
      </c>
      <c r="H18" s="53">
        <f t="shared" si="0"/>
        <v>922500</v>
      </c>
    </row>
    <row r="19" spans="2:8" x14ac:dyDescent="0.25">
      <c r="B19" s="48" t="s">
        <v>35</v>
      </c>
      <c r="C19" s="49" t="s">
        <v>36</v>
      </c>
      <c r="D19" s="50">
        <v>0</v>
      </c>
      <c r="E19" s="51" t="s">
        <v>60</v>
      </c>
      <c r="F19" s="52">
        <v>2.5</v>
      </c>
      <c r="G19" s="46">
        <v>3800</v>
      </c>
      <c r="H19" s="53">
        <f t="shared" si="0"/>
        <v>9500</v>
      </c>
    </row>
    <row r="20" spans="2:8" x14ac:dyDescent="0.25">
      <c r="B20" s="48" t="s">
        <v>37</v>
      </c>
      <c r="C20" s="49" t="s">
        <v>38</v>
      </c>
      <c r="D20" s="50">
        <v>0</v>
      </c>
      <c r="E20" s="51" t="s">
        <v>57</v>
      </c>
      <c r="F20" s="52">
        <v>35</v>
      </c>
      <c r="G20" s="46">
        <v>12400</v>
      </c>
      <c r="H20" s="53">
        <f>F20*G20</f>
        <v>434000</v>
      </c>
    </row>
    <row r="21" spans="2:8" x14ac:dyDescent="0.25">
      <c r="B21" s="48" t="s">
        <v>39</v>
      </c>
      <c r="C21" s="49" t="s">
        <v>40</v>
      </c>
      <c r="D21" s="50">
        <v>0</v>
      </c>
      <c r="E21" s="51" t="s">
        <v>57</v>
      </c>
      <c r="F21" s="52">
        <v>35</v>
      </c>
      <c r="G21" s="46">
        <v>10300</v>
      </c>
      <c r="H21" s="53">
        <f t="shared" si="0"/>
        <v>360500</v>
      </c>
    </row>
    <row r="22" spans="2:8" x14ac:dyDescent="0.25">
      <c r="B22" s="48" t="s">
        <v>41</v>
      </c>
      <c r="C22" s="49" t="s">
        <v>42</v>
      </c>
      <c r="D22" s="50" t="s">
        <v>43</v>
      </c>
      <c r="E22" s="51" t="s">
        <v>60</v>
      </c>
      <c r="F22" s="52">
        <v>1.5</v>
      </c>
      <c r="G22" s="46">
        <v>58100</v>
      </c>
      <c r="H22" s="53">
        <f t="shared" si="0"/>
        <v>87150</v>
      </c>
    </row>
    <row r="23" spans="2:8" x14ac:dyDescent="0.25">
      <c r="B23" s="48"/>
      <c r="C23" s="49" t="s">
        <v>44</v>
      </c>
      <c r="D23" s="50">
        <v>0</v>
      </c>
      <c r="E23" s="51" t="s">
        <v>57</v>
      </c>
      <c r="F23" s="52">
        <v>14</v>
      </c>
      <c r="G23" s="46">
        <v>9100</v>
      </c>
      <c r="H23" s="53">
        <f>F23*G23</f>
        <v>127400</v>
      </c>
    </row>
    <row r="24" spans="2:8" x14ac:dyDescent="0.25">
      <c r="B24" s="48" t="s">
        <v>45</v>
      </c>
      <c r="C24" s="49" t="s">
        <v>46</v>
      </c>
      <c r="D24" s="50">
        <v>0</v>
      </c>
      <c r="E24" s="51" t="s">
        <v>59</v>
      </c>
      <c r="F24" s="52">
        <v>0.3</v>
      </c>
      <c r="G24" s="46">
        <v>30000</v>
      </c>
      <c r="H24" s="53">
        <f t="shared" si="0"/>
        <v>9000</v>
      </c>
    </row>
    <row r="25" spans="2:8" x14ac:dyDescent="0.25">
      <c r="B25" s="48" t="s">
        <v>47</v>
      </c>
      <c r="C25" s="49" t="s">
        <v>48</v>
      </c>
      <c r="D25" s="50" t="s">
        <v>43</v>
      </c>
      <c r="E25" s="51" t="s">
        <v>61</v>
      </c>
      <c r="F25" s="52">
        <v>80</v>
      </c>
      <c r="G25" s="46">
        <v>30800</v>
      </c>
      <c r="H25" s="53">
        <f t="shared" si="0"/>
        <v>2464000</v>
      </c>
    </row>
    <row r="26" spans="2:8" x14ac:dyDescent="0.25">
      <c r="B26" s="48" t="s">
        <v>49</v>
      </c>
      <c r="C26" s="49" t="s">
        <v>50</v>
      </c>
      <c r="D26" s="50">
        <v>0</v>
      </c>
      <c r="E26" s="51" t="s">
        <v>57</v>
      </c>
      <c r="F26" s="52">
        <v>90</v>
      </c>
      <c r="G26" s="46">
        <v>2500</v>
      </c>
      <c r="H26" s="53">
        <f t="shared" si="0"/>
        <v>225000</v>
      </c>
    </row>
    <row r="27" spans="2:8" x14ac:dyDescent="0.25">
      <c r="B27" s="48" t="s">
        <v>51</v>
      </c>
      <c r="C27" s="49" t="s">
        <v>52</v>
      </c>
      <c r="D27" s="50">
        <v>0</v>
      </c>
      <c r="E27" s="51" t="s">
        <v>59</v>
      </c>
      <c r="F27" s="52">
        <v>30</v>
      </c>
      <c r="G27" s="46">
        <v>2300</v>
      </c>
      <c r="H27" s="53">
        <f t="shared" si="0"/>
        <v>69000</v>
      </c>
    </row>
    <row r="28" spans="2:8" x14ac:dyDescent="0.25">
      <c r="B28" s="48"/>
      <c r="C28" s="49" t="s">
        <v>53</v>
      </c>
      <c r="D28" s="50">
        <v>0</v>
      </c>
      <c r="E28" s="51" t="s">
        <v>59</v>
      </c>
      <c r="F28" s="52">
        <v>36</v>
      </c>
      <c r="G28" s="46">
        <v>400</v>
      </c>
      <c r="H28" s="53">
        <f>F28*G28</f>
        <v>14400</v>
      </c>
    </row>
    <row r="29" spans="2:8" ht="15.75" thickBot="1" x14ac:dyDescent="0.3">
      <c r="B29" s="54" t="s">
        <v>54</v>
      </c>
      <c r="C29" s="55" t="s">
        <v>55</v>
      </c>
      <c r="D29" s="56">
        <v>0</v>
      </c>
      <c r="E29" s="57" t="s">
        <v>59</v>
      </c>
      <c r="F29" s="58">
        <v>1</v>
      </c>
      <c r="G29" s="59">
        <v>69200</v>
      </c>
      <c r="H29" s="60">
        <f t="shared" si="0"/>
        <v>69200</v>
      </c>
    </row>
    <row r="30" spans="2:8" ht="15.75" thickBot="1" x14ac:dyDescent="0.3">
      <c r="B30" s="120" t="s">
        <v>12</v>
      </c>
      <c r="C30" s="121"/>
      <c r="D30" s="121"/>
      <c r="E30" s="121"/>
      <c r="F30" s="122"/>
      <c r="G30" s="61"/>
      <c r="H30" s="62">
        <f>SUM(H13:H29)</f>
        <v>6268450</v>
      </c>
    </row>
    <row r="31" spans="2:8" ht="15.75" thickBot="1" x14ac:dyDescent="0.3">
      <c r="B31" s="120" t="s">
        <v>13</v>
      </c>
      <c r="C31" s="121"/>
      <c r="D31" s="121"/>
      <c r="E31" s="121"/>
      <c r="F31" s="122"/>
      <c r="G31" s="63">
        <v>0.15</v>
      </c>
      <c r="H31" s="62">
        <f>ROUND(H30*G31,0)</f>
        <v>940268</v>
      </c>
    </row>
    <row r="32" spans="2:8" ht="15.75" thickBot="1" x14ac:dyDescent="0.3">
      <c r="B32" s="120" t="s">
        <v>14</v>
      </c>
      <c r="C32" s="121"/>
      <c r="D32" s="121"/>
      <c r="E32" s="121"/>
      <c r="F32" s="122"/>
      <c r="G32" s="63"/>
      <c r="H32" s="64">
        <f>H30+H31</f>
        <v>7208718</v>
      </c>
    </row>
    <row r="33" spans="2:8" ht="15.75" thickBot="1" x14ac:dyDescent="0.3">
      <c r="B33" s="126" t="s">
        <v>15</v>
      </c>
      <c r="C33" s="127"/>
      <c r="D33" s="127"/>
      <c r="E33" s="127"/>
      <c r="F33" s="127"/>
      <c r="G33" s="127"/>
      <c r="H33" s="128"/>
    </row>
    <row r="34" spans="2:8" x14ac:dyDescent="0.25">
      <c r="B34" s="65" t="s">
        <v>62</v>
      </c>
      <c r="C34" s="66" t="s">
        <v>63</v>
      </c>
      <c r="D34" s="67">
        <v>0</v>
      </c>
      <c r="E34" s="68" t="s">
        <v>59</v>
      </c>
      <c r="F34" s="69">
        <v>420</v>
      </c>
      <c r="G34" s="70">
        <v>110</v>
      </c>
      <c r="H34" s="71">
        <f>F34*G34</f>
        <v>46200</v>
      </c>
    </row>
    <row r="35" spans="2:8" x14ac:dyDescent="0.25">
      <c r="B35" s="72" t="s">
        <v>64</v>
      </c>
      <c r="C35" s="73" t="s">
        <v>65</v>
      </c>
      <c r="D35" s="74">
        <v>0</v>
      </c>
      <c r="E35" s="75" t="s">
        <v>66</v>
      </c>
      <c r="F35" s="76">
        <v>4000</v>
      </c>
      <c r="G35" s="77">
        <v>2</v>
      </c>
      <c r="H35" s="78">
        <f t="shared" ref="H35:H58" si="1">F35*G35</f>
        <v>8000</v>
      </c>
    </row>
    <row r="36" spans="2:8" x14ac:dyDescent="0.25">
      <c r="B36" s="72" t="s">
        <v>67</v>
      </c>
      <c r="C36" s="73" t="s">
        <v>68</v>
      </c>
      <c r="D36" s="74">
        <v>0</v>
      </c>
      <c r="E36" s="75" t="s">
        <v>66</v>
      </c>
      <c r="F36" s="76">
        <v>3000</v>
      </c>
      <c r="G36" s="77">
        <v>4</v>
      </c>
      <c r="H36" s="78">
        <f t="shared" si="1"/>
        <v>12000</v>
      </c>
    </row>
    <row r="37" spans="2:8" x14ac:dyDescent="0.25">
      <c r="B37" s="72" t="s">
        <v>67</v>
      </c>
      <c r="C37" s="73" t="s">
        <v>69</v>
      </c>
      <c r="D37" s="74">
        <v>0</v>
      </c>
      <c r="E37" s="75" t="s">
        <v>66</v>
      </c>
      <c r="F37" s="76">
        <v>10500</v>
      </c>
      <c r="G37" s="77">
        <v>14</v>
      </c>
      <c r="H37" s="78">
        <f t="shared" si="1"/>
        <v>147000</v>
      </c>
    </row>
    <row r="38" spans="2:8" x14ac:dyDescent="0.25">
      <c r="B38" s="72" t="s">
        <v>67</v>
      </c>
      <c r="C38" s="73" t="s">
        <v>70</v>
      </c>
      <c r="D38" s="74">
        <v>0</v>
      </c>
      <c r="E38" s="75" t="s">
        <v>59</v>
      </c>
      <c r="F38" s="76">
        <v>825</v>
      </c>
      <c r="G38" s="77">
        <v>12</v>
      </c>
      <c r="H38" s="78">
        <f t="shared" si="1"/>
        <v>9900</v>
      </c>
    </row>
    <row r="39" spans="2:8" x14ac:dyDescent="0.25">
      <c r="B39" s="72" t="s">
        <v>67</v>
      </c>
      <c r="C39" s="73" t="s">
        <v>71</v>
      </c>
      <c r="D39" s="74">
        <v>0</v>
      </c>
      <c r="E39" s="75" t="s">
        <v>59</v>
      </c>
      <c r="F39" s="76">
        <v>1425</v>
      </c>
      <c r="G39" s="77">
        <v>8</v>
      </c>
      <c r="H39" s="78">
        <f t="shared" si="1"/>
        <v>11400</v>
      </c>
    </row>
    <row r="40" spans="2:8" x14ac:dyDescent="0.25">
      <c r="B40" s="72" t="s">
        <v>72</v>
      </c>
      <c r="C40" s="73" t="s">
        <v>73</v>
      </c>
      <c r="D40" s="74">
        <v>0</v>
      </c>
      <c r="E40" s="75" t="s">
        <v>59</v>
      </c>
      <c r="F40" s="76">
        <v>40</v>
      </c>
      <c r="G40" s="77">
        <v>410</v>
      </c>
      <c r="H40" s="78">
        <f t="shared" si="1"/>
        <v>16400</v>
      </c>
    </row>
    <row r="41" spans="2:8" x14ac:dyDescent="0.25">
      <c r="B41" s="72" t="s">
        <v>74</v>
      </c>
      <c r="C41" s="73" t="s">
        <v>75</v>
      </c>
      <c r="D41" s="74">
        <v>0</v>
      </c>
      <c r="E41" s="75" t="s">
        <v>59</v>
      </c>
      <c r="F41" s="76">
        <v>50</v>
      </c>
      <c r="G41" s="77">
        <v>545</v>
      </c>
      <c r="H41" s="78">
        <f t="shared" si="1"/>
        <v>27250</v>
      </c>
    </row>
    <row r="42" spans="2:8" x14ac:dyDescent="0.25">
      <c r="B42" s="72" t="s">
        <v>76</v>
      </c>
      <c r="C42" s="73" t="s">
        <v>77</v>
      </c>
      <c r="D42" s="74">
        <v>0</v>
      </c>
      <c r="E42" s="75" t="s">
        <v>59</v>
      </c>
      <c r="F42" s="76">
        <v>65</v>
      </c>
      <c r="G42" s="77">
        <v>375</v>
      </c>
      <c r="H42" s="78">
        <f t="shared" si="1"/>
        <v>24375</v>
      </c>
    </row>
    <row r="43" spans="2:8" x14ac:dyDescent="0.25">
      <c r="B43" s="72" t="s">
        <v>78</v>
      </c>
      <c r="C43" s="73" t="s">
        <v>79</v>
      </c>
      <c r="D43" s="74">
        <v>0</v>
      </c>
      <c r="E43" s="75" t="s">
        <v>59</v>
      </c>
      <c r="F43" s="76">
        <v>110</v>
      </c>
      <c r="G43" s="77">
        <v>465</v>
      </c>
      <c r="H43" s="78">
        <f t="shared" si="1"/>
        <v>51150</v>
      </c>
    </row>
    <row r="44" spans="2:8" x14ac:dyDescent="0.25">
      <c r="B44" s="72" t="s">
        <v>80</v>
      </c>
      <c r="C44" s="73" t="s">
        <v>81</v>
      </c>
      <c r="D44" s="74">
        <v>0</v>
      </c>
      <c r="E44" s="75" t="s">
        <v>59</v>
      </c>
      <c r="F44" s="76">
        <v>135</v>
      </c>
      <c r="G44" s="77">
        <v>395</v>
      </c>
      <c r="H44" s="78">
        <f t="shared" si="1"/>
        <v>53325</v>
      </c>
    </row>
    <row r="45" spans="2:8" x14ac:dyDescent="0.25">
      <c r="B45" s="72" t="s">
        <v>82</v>
      </c>
      <c r="C45" s="73" t="s">
        <v>83</v>
      </c>
      <c r="D45" s="74">
        <v>0</v>
      </c>
      <c r="E45" s="75" t="s">
        <v>59</v>
      </c>
      <c r="F45" s="76">
        <v>175</v>
      </c>
      <c r="G45" s="77">
        <v>90</v>
      </c>
      <c r="H45" s="78">
        <f t="shared" si="1"/>
        <v>15750</v>
      </c>
    </row>
    <row r="46" spans="2:8" x14ac:dyDescent="0.25">
      <c r="B46" s="72" t="s">
        <v>84</v>
      </c>
      <c r="C46" s="73" t="s">
        <v>85</v>
      </c>
      <c r="D46" s="74">
        <v>0</v>
      </c>
      <c r="E46" s="75" t="s">
        <v>59</v>
      </c>
      <c r="F46" s="76">
        <v>285</v>
      </c>
      <c r="G46" s="77">
        <v>150</v>
      </c>
      <c r="H46" s="78">
        <f t="shared" si="1"/>
        <v>42750</v>
      </c>
    </row>
    <row r="47" spans="2:8" x14ac:dyDescent="0.25">
      <c r="B47" s="72" t="s">
        <v>86</v>
      </c>
      <c r="C47" s="73" t="s">
        <v>87</v>
      </c>
      <c r="D47" s="74">
        <v>0</v>
      </c>
      <c r="E47" s="75" t="s">
        <v>59</v>
      </c>
      <c r="F47" s="76">
        <v>420</v>
      </c>
      <c r="G47" s="77">
        <v>125</v>
      </c>
      <c r="H47" s="78">
        <f t="shared" si="1"/>
        <v>52500</v>
      </c>
    </row>
    <row r="48" spans="2:8" x14ac:dyDescent="0.25">
      <c r="B48" s="72" t="s">
        <v>88</v>
      </c>
      <c r="C48" s="73" t="s">
        <v>89</v>
      </c>
      <c r="D48" s="74">
        <v>0</v>
      </c>
      <c r="E48" s="75" t="s">
        <v>59</v>
      </c>
      <c r="F48" s="76">
        <v>410</v>
      </c>
      <c r="G48" s="77">
        <v>220</v>
      </c>
      <c r="H48" s="78">
        <f t="shared" si="1"/>
        <v>90200</v>
      </c>
    </row>
    <row r="49" spans="2:8" x14ac:dyDescent="0.25">
      <c r="B49" s="72" t="s">
        <v>90</v>
      </c>
      <c r="C49" s="73" t="s">
        <v>91</v>
      </c>
      <c r="D49" s="74">
        <v>0</v>
      </c>
      <c r="E49" s="75" t="s">
        <v>59</v>
      </c>
      <c r="F49" s="76">
        <v>750</v>
      </c>
      <c r="G49" s="77">
        <v>340</v>
      </c>
      <c r="H49" s="78">
        <f t="shared" si="1"/>
        <v>255000</v>
      </c>
    </row>
    <row r="50" spans="2:8" x14ac:dyDescent="0.25">
      <c r="B50" s="72" t="s">
        <v>92</v>
      </c>
      <c r="C50" s="73" t="s">
        <v>93</v>
      </c>
      <c r="D50" s="74">
        <v>0</v>
      </c>
      <c r="E50" s="75" t="s">
        <v>59</v>
      </c>
      <c r="F50" s="76">
        <v>1000</v>
      </c>
      <c r="G50" s="77">
        <v>90</v>
      </c>
      <c r="H50" s="78">
        <f t="shared" si="1"/>
        <v>90000</v>
      </c>
    </row>
    <row r="51" spans="2:8" x14ac:dyDescent="0.25">
      <c r="B51" s="72" t="s">
        <v>94</v>
      </c>
      <c r="C51" s="73" t="s">
        <v>95</v>
      </c>
      <c r="D51" s="74">
        <v>0</v>
      </c>
      <c r="E51" s="75" t="s">
        <v>59</v>
      </c>
      <c r="F51" s="76">
        <v>65</v>
      </c>
      <c r="G51" s="77">
        <v>200</v>
      </c>
      <c r="H51" s="78">
        <f t="shared" si="1"/>
        <v>13000</v>
      </c>
    </row>
    <row r="52" spans="2:8" x14ac:dyDescent="0.25">
      <c r="B52" s="72" t="s">
        <v>96</v>
      </c>
      <c r="C52" s="73" t="s">
        <v>97</v>
      </c>
      <c r="D52" s="74">
        <v>0</v>
      </c>
      <c r="E52" s="75" t="s">
        <v>59</v>
      </c>
      <c r="F52" s="76">
        <v>75</v>
      </c>
      <c r="G52" s="77">
        <v>700</v>
      </c>
      <c r="H52" s="78">
        <f t="shared" si="1"/>
        <v>52500</v>
      </c>
    </row>
    <row r="53" spans="2:8" x14ac:dyDescent="0.25">
      <c r="B53" s="72" t="s">
        <v>98</v>
      </c>
      <c r="C53" s="73" t="s">
        <v>99</v>
      </c>
      <c r="D53" s="74">
        <v>0</v>
      </c>
      <c r="E53" s="75" t="s">
        <v>59</v>
      </c>
      <c r="F53" s="76">
        <v>81</v>
      </c>
      <c r="G53" s="77">
        <v>700</v>
      </c>
      <c r="H53" s="78">
        <f t="shared" si="1"/>
        <v>56700</v>
      </c>
    </row>
    <row r="54" spans="2:8" x14ac:dyDescent="0.25">
      <c r="B54" s="72" t="s">
        <v>100</v>
      </c>
      <c r="C54" s="73" t="s">
        <v>101</v>
      </c>
      <c r="D54" s="74">
        <v>0</v>
      </c>
      <c r="E54" s="75" t="s">
        <v>59</v>
      </c>
      <c r="F54" s="76">
        <v>115</v>
      </c>
      <c r="G54" s="77">
        <v>300</v>
      </c>
      <c r="H54" s="78">
        <f t="shared" si="1"/>
        <v>34500</v>
      </c>
    </row>
    <row r="55" spans="2:8" x14ac:dyDescent="0.25">
      <c r="B55" s="72" t="s">
        <v>102</v>
      </c>
      <c r="C55" s="73" t="s">
        <v>103</v>
      </c>
      <c r="D55" s="74">
        <v>0</v>
      </c>
      <c r="E55" s="75" t="s">
        <v>66</v>
      </c>
      <c r="F55" s="76">
        <v>2000</v>
      </c>
      <c r="G55" s="77">
        <v>5</v>
      </c>
      <c r="H55" s="78">
        <f t="shared" si="1"/>
        <v>10000</v>
      </c>
    </row>
    <row r="56" spans="2:8" x14ac:dyDescent="0.25">
      <c r="B56" s="72" t="s">
        <v>104</v>
      </c>
      <c r="C56" s="73" t="s">
        <v>105</v>
      </c>
      <c r="D56" s="74">
        <v>0</v>
      </c>
      <c r="E56" s="75" t="s">
        <v>66</v>
      </c>
      <c r="F56" s="76">
        <v>3000</v>
      </c>
      <c r="G56" s="77">
        <v>5</v>
      </c>
      <c r="H56" s="78">
        <f>F56*G56</f>
        <v>15000</v>
      </c>
    </row>
    <row r="57" spans="2:8" x14ac:dyDescent="0.25">
      <c r="B57" s="72" t="s">
        <v>106</v>
      </c>
      <c r="C57" s="73" t="s">
        <v>107</v>
      </c>
      <c r="D57" s="74">
        <v>0</v>
      </c>
      <c r="E57" s="75" t="s">
        <v>66</v>
      </c>
      <c r="F57" s="76">
        <v>400</v>
      </c>
      <c r="G57" s="77">
        <v>8</v>
      </c>
      <c r="H57" s="78">
        <f t="shared" si="1"/>
        <v>3200</v>
      </c>
    </row>
    <row r="58" spans="2:8" x14ac:dyDescent="0.25">
      <c r="B58" s="72" t="s">
        <v>108</v>
      </c>
      <c r="C58" s="73" t="s">
        <v>109</v>
      </c>
      <c r="D58" s="74">
        <v>0</v>
      </c>
      <c r="E58" s="75" t="s">
        <v>66</v>
      </c>
      <c r="F58" s="76">
        <v>500</v>
      </c>
      <c r="G58" s="77">
        <v>22</v>
      </c>
      <c r="H58" s="78">
        <f t="shared" si="1"/>
        <v>11000</v>
      </c>
    </row>
    <row r="59" spans="2:8" x14ac:dyDescent="0.25">
      <c r="B59" s="72" t="s">
        <v>110</v>
      </c>
      <c r="C59" s="73" t="s">
        <v>111</v>
      </c>
      <c r="D59" s="74">
        <v>0</v>
      </c>
      <c r="E59" s="75" t="s">
        <v>66</v>
      </c>
      <c r="F59" s="76">
        <v>610</v>
      </c>
      <c r="G59" s="77">
        <v>6</v>
      </c>
      <c r="H59" s="78">
        <f t="shared" ref="H59:H65" si="2">F59*G59</f>
        <v>3660</v>
      </c>
    </row>
    <row r="60" spans="2:8" x14ac:dyDescent="0.25">
      <c r="B60" s="72" t="s">
        <v>112</v>
      </c>
      <c r="C60" s="73" t="s">
        <v>113</v>
      </c>
      <c r="D60" s="74">
        <v>0</v>
      </c>
      <c r="E60" s="75" t="s">
        <v>66</v>
      </c>
      <c r="F60" s="76">
        <v>840</v>
      </c>
      <c r="G60" s="77">
        <v>5</v>
      </c>
      <c r="H60" s="78">
        <f t="shared" si="2"/>
        <v>4200</v>
      </c>
    </row>
    <row r="61" spans="2:8" x14ac:dyDescent="0.25">
      <c r="B61" s="72" t="s">
        <v>114</v>
      </c>
      <c r="C61" s="73" t="s">
        <v>115</v>
      </c>
      <c r="D61" s="74">
        <v>0</v>
      </c>
      <c r="E61" s="75" t="s">
        <v>66</v>
      </c>
      <c r="F61" s="76">
        <v>1020</v>
      </c>
      <c r="G61" s="77">
        <v>3</v>
      </c>
      <c r="H61" s="78">
        <f t="shared" si="2"/>
        <v>3060</v>
      </c>
    </row>
    <row r="62" spans="2:8" x14ac:dyDescent="0.25">
      <c r="B62" s="72" t="s">
        <v>116</v>
      </c>
      <c r="C62" s="73" t="s">
        <v>117</v>
      </c>
      <c r="D62" s="74">
        <v>0</v>
      </c>
      <c r="E62" s="75" t="s">
        <v>66</v>
      </c>
      <c r="F62" s="76">
        <v>1270</v>
      </c>
      <c r="G62" s="77">
        <v>11</v>
      </c>
      <c r="H62" s="78">
        <f t="shared" si="2"/>
        <v>13970</v>
      </c>
    </row>
    <row r="63" spans="2:8" x14ac:dyDescent="0.25">
      <c r="B63" s="72" t="s">
        <v>118</v>
      </c>
      <c r="C63" s="73" t="s">
        <v>119</v>
      </c>
      <c r="D63" s="74">
        <v>0</v>
      </c>
      <c r="E63" s="75" t="s">
        <v>66</v>
      </c>
      <c r="F63" s="76">
        <v>1750</v>
      </c>
      <c r="G63" s="77">
        <v>8</v>
      </c>
      <c r="H63" s="78">
        <f t="shared" si="2"/>
        <v>14000</v>
      </c>
    </row>
    <row r="64" spans="2:8" x14ac:dyDescent="0.25">
      <c r="B64" s="72" t="s">
        <v>120</v>
      </c>
      <c r="C64" s="73" t="s">
        <v>121</v>
      </c>
      <c r="D64" s="74">
        <v>0</v>
      </c>
      <c r="E64" s="75" t="s">
        <v>66</v>
      </c>
      <c r="F64" s="76">
        <v>2175</v>
      </c>
      <c r="G64" s="77">
        <v>2</v>
      </c>
      <c r="H64" s="78">
        <f t="shared" si="2"/>
        <v>4350</v>
      </c>
    </row>
    <row r="65" spans="2:8" x14ac:dyDescent="0.25">
      <c r="B65" s="72" t="s">
        <v>122</v>
      </c>
      <c r="C65" s="73" t="s">
        <v>123</v>
      </c>
      <c r="D65" s="74">
        <v>0</v>
      </c>
      <c r="E65" s="75" t="s">
        <v>66</v>
      </c>
      <c r="F65" s="76">
        <v>2535</v>
      </c>
      <c r="G65" s="77">
        <v>1</v>
      </c>
      <c r="H65" s="78">
        <f t="shared" si="2"/>
        <v>2535</v>
      </c>
    </row>
    <row r="66" spans="2:8" x14ac:dyDescent="0.25">
      <c r="B66" s="72" t="s">
        <v>124</v>
      </c>
      <c r="C66" s="73" t="s">
        <v>125</v>
      </c>
      <c r="D66" s="74">
        <v>0</v>
      </c>
      <c r="E66" s="75" t="s">
        <v>66</v>
      </c>
      <c r="F66" s="76">
        <v>2910</v>
      </c>
      <c r="G66" s="77">
        <v>1</v>
      </c>
      <c r="H66" s="78">
        <f t="shared" ref="H66:H92" si="3">F66*G66</f>
        <v>2910</v>
      </c>
    </row>
    <row r="67" spans="2:8" x14ac:dyDescent="0.25">
      <c r="B67" s="72" t="s">
        <v>126</v>
      </c>
      <c r="C67" s="73" t="s">
        <v>127</v>
      </c>
      <c r="D67" s="74">
        <v>0</v>
      </c>
      <c r="E67" s="75" t="s">
        <v>66</v>
      </c>
      <c r="F67" s="76">
        <v>3000</v>
      </c>
      <c r="G67" s="77">
        <v>2</v>
      </c>
      <c r="H67" s="78">
        <f t="shared" si="3"/>
        <v>6000</v>
      </c>
    </row>
    <row r="68" spans="2:8" x14ac:dyDescent="0.25">
      <c r="B68" s="72" t="s">
        <v>128</v>
      </c>
      <c r="C68" s="73" t="s">
        <v>129</v>
      </c>
      <c r="D68" s="74">
        <v>0</v>
      </c>
      <c r="E68" s="75" t="s">
        <v>66</v>
      </c>
      <c r="F68" s="76">
        <v>3200</v>
      </c>
      <c r="G68" s="77">
        <v>3</v>
      </c>
      <c r="H68" s="78">
        <f t="shared" si="3"/>
        <v>9600</v>
      </c>
    </row>
    <row r="69" spans="2:8" x14ac:dyDescent="0.25">
      <c r="B69" s="72" t="s">
        <v>102</v>
      </c>
      <c r="C69" s="73" t="s">
        <v>130</v>
      </c>
      <c r="D69" s="74">
        <v>0</v>
      </c>
      <c r="E69" s="75" t="s">
        <v>66</v>
      </c>
      <c r="F69" s="76">
        <v>6300</v>
      </c>
      <c r="G69" s="77">
        <v>4</v>
      </c>
      <c r="H69" s="78">
        <f t="shared" si="3"/>
        <v>25200</v>
      </c>
    </row>
    <row r="70" spans="2:8" x14ac:dyDescent="0.25">
      <c r="B70" s="72" t="s">
        <v>104</v>
      </c>
      <c r="C70" s="73" t="s">
        <v>131</v>
      </c>
      <c r="D70" s="74">
        <v>0</v>
      </c>
      <c r="E70" s="75" t="s">
        <v>66</v>
      </c>
      <c r="F70" s="76">
        <v>8000</v>
      </c>
      <c r="G70" s="77">
        <v>1</v>
      </c>
      <c r="H70" s="78">
        <f t="shared" si="3"/>
        <v>8000</v>
      </c>
    </row>
    <row r="71" spans="2:8" x14ac:dyDescent="0.25">
      <c r="B71" s="72" t="s">
        <v>132</v>
      </c>
      <c r="C71" s="73" t="s">
        <v>133</v>
      </c>
      <c r="D71" s="74">
        <v>0</v>
      </c>
      <c r="E71" s="75" t="s">
        <v>66</v>
      </c>
      <c r="F71" s="76">
        <v>3500</v>
      </c>
      <c r="G71" s="77">
        <v>2</v>
      </c>
      <c r="H71" s="78">
        <f t="shared" si="3"/>
        <v>7000</v>
      </c>
    </row>
    <row r="72" spans="2:8" x14ac:dyDescent="0.25">
      <c r="B72" s="72" t="s">
        <v>134</v>
      </c>
      <c r="C72" s="73" t="s">
        <v>135</v>
      </c>
      <c r="D72" s="74">
        <v>0</v>
      </c>
      <c r="E72" s="75" t="s">
        <v>66</v>
      </c>
      <c r="F72" s="76">
        <v>4000</v>
      </c>
      <c r="G72" s="77">
        <v>1</v>
      </c>
      <c r="H72" s="78">
        <f t="shared" si="3"/>
        <v>4000</v>
      </c>
    </row>
    <row r="73" spans="2:8" x14ac:dyDescent="0.25">
      <c r="B73" s="72" t="s">
        <v>136</v>
      </c>
      <c r="C73" s="73" t="s">
        <v>137</v>
      </c>
      <c r="D73" s="74">
        <v>0</v>
      </c>
      <c r="E73" s="75" t="s">
        <v>66</v>
      </c>
      <c r="F73" s="76">
        <v>4500</v>
      </c>
      <c r="G73" s="77">
        <v>2</v>
      </c>
      <c r="H73" s="78">
        <f t="shared" si="3"/>
        <v>9000</v>
      </c>
    </row>
    <row r="74" spans="2:8" x14ac:dyDescent="0.25">
      <c r="B74" s="72" t="s">
        <v>138</v>
      </c>
      <c r="C74" s="73" t="s">
        <v>139</v>
      </c>
      <c r="D74" s="74">
        <v>0</v>
      </c>
      <c r="E74" s="75" t="s">
        <v>66</v>
      </c>
      <c r="F74" s="76">
        <v>6000</v>
      </c>
      <c r="G74" s="77">
        <v>1</v>
      </c>
      <c r="H74" s="78">
        <f t="shared" si="3"/>
        <v>6000</v>
      </c>
    </row>
    <row r="75" spans="2:8" x14ac:dyDescent="0.25">
      <c r="B75" s="72" t="s">
        <v>140</v>
      </c>
      <c r="C75" s="73" t="s">
        <v>141</v>
      </c>
      <c r="D75" s="74" t="s">
        <v>142</v>
      </c>
      <c r="E75" s="75" t="s">
        <v>57</v>
      </c>
      <c r="F75" s="76">
        <v>27</v>
      </c>
      <c r="G75" s="77">
        <v>4160</v>
      </c>
      <c r="H75" s="78">
        <f t="shared" si="3"/>
        <v>112320</v>
      </c>
    </row>
    <row r="76" spans="2:8" x14ac:dyDescent="0.25">
      <c r="B76" s="72" t="s">
        <v>143</v>
      </c>
      <c r="C76" s="73" t="s">
        <v>144</v>
      </c>
      <c r="D76" s="74" t="s">
        <v>142</v>
      </c>
      <c r="E76" s="75" t="s">
        <v>57</v>
      </c>
      <c r="F76" s="76">
        <v>12</v>
      </c>
      <c r="G76" s="77">
        <v>21100</v>
      </c>
      <c r="H76" s="78">
        <f t="shared" si="3"/>
        <v>253200</v>
      </c>
    </row>
    <row r="77" spans="2:8" x14ac:dyDescent="0.25">
      <c r="B77" s="72" t="s">
        <v>145</v>
      </c>
      <c r="C77" s="73" t="s">
        <v>146</v>
      </c>
      <c r="D77" s="79" t="s">
        <v>142</v>
      </c>
      <c r="E77" s="75" t="s">
        <v>57</v>
      </c>
      <c r="F77" s="76">
        <v>5.5</v>
      </c>
      <c r="G77" s="70">
        <v>25000</v>
      </c>
      <c r="H77" s="71">
        <f t="shared" si="3"/>
        <v>137500</v>
      </c>
    </row>
    <row r="78" spans="2:8" x14ac:dyDescent="0.25">
      <c r="B78" s="72" t="s">
        <v>147</v>
      </c>
      <c r="C78" s="73" t="s">
        <v>148</v>
      </c>
      <c r="D78" s="74">
        <v>0</v>
      </c>
      <c r="E78" s="75" t="s">
        <v>66</v>
      </c>
      <c r="F78" s="76">
        <v>80</v>
      </c>
      <c r="G78" s="77">
        <v>49</v>
      </c>
      <c r="H78" s="78">
        <f t="shared" si="3"/>
        <v>3920</v>
      </c>
    </row>
    <row r="79" spans="2:8" x14ac:dyDescent="0.25">
      <c r="B79" s="72" t="s">
        <v>149</v>
      </c>
      <c r="C79" s="73" t="s">
        <v>150</v>
      </c>
      <c r="D79" s="74">
        <v>0</v>
      </c>
      <c r="E79" s="75" t="s">
        <v>57</v>
      </c>
      <c r="F79" s="76">
        <v>67</v>
      </c>
      <c r="G79" s="77">
        <v>32</v>
      </c>
      <c r="H79" s="78">
        <f t="shared" si="3"/>
        <v>2144</v>
      </c>
    </row>
    <row r="80" spans="2:8" x14ac:dyDescent="0.25">
      <c r="B80" s="72" t="s">
        <v>151</v>
      </c>
      <c r="C80" s="73" t="s">
        <v>152</v>
      </c>
      <c r="D80" s="74">
        <v>0</v>
      </c>
      <c r="E80" s="75" t="s">
        <v>57</v>
      </c>
      <c r="F80" s="76">
        <v>87</v>
      </c>
      <c r="G80" s="77">
        <v>53</v>
      </c>
      <c r="H80" s="78">
        <f t="shared" si="3"/>
        <v>4611</v>
      </c>
    </row>
    <row r="81" spans="2:8" x14ac:dyDescent="0.25">
      <c r="B81" s="72" t="s">
        <v>49</v>
      </c>
      <c r="C81" s="73" t="s">
        <v>50</v>
      </c>
      <c r="D81" s="74">
        <v>0</v>
      </c>
      <c r="E81" s="75" t="s">
        <v>57</v>
      </c>
      <c r="F81" s="76">
        <v>75</v>
      </c>
      <c r="G81" s="77">
        <v>90</v>
      </c>
      <c r="H81" s="78">
        <f t="shared" si="3"/>
        <v>6750</v>
      </c>
    </row>
    <row r="82" spans="2:8" x14ac:dyDescent="0.25">
      <c r="B82" s="72" t="s">
        <v>153</v>
      </c>
      <c r="C82" s="73" t="s">
        <v>154</v>
      </c>
      <c r="D82" s="74">
        <v>0</v>
      </c>
      <c r="E82" s="75" t="s">
        <v>57</v>
      </c>
      <c r="F82" s="76">
        <v>66</v>
      </c>
      <c r="G82" s="77">
        <v>365</v>
      </c>
      <c r="H82" s="78">
        <f t="shared" si="3"/>
        <v>24090</v>
      </c>
    </row>
    <row r="83" spans="2:8" x14ac:dyDescent="0.25">
      <c r="B83" s="72" t="s">
        <v>155</v>
      </c>
      <c r="C83" s="73" t="s">
        <v>156</v>
      </c>
      <c r="D83" s="74">
        <v>0</v>
      </c>
      <c r="E83" s="75" t="s">
        <v>60</v>
      </c>
      <c r="F83" s="76">
        <v>3.6</v>
      </c>
      <c r="G83" s="77">
        <v>220</v>
      </c>
      <c r="H83" s="78">
        <f t="shared" si="3"/>
        <v>792</v>
      </c>
    </row>
    <row r="84" spans="2:8" x14ac:dyDescent="0.25">
      <c r="B84" s="72" t="s">
        <v>155</v>
      </c>
      <c r="C84" s="73" t="s">
        <v>157</v>
      </c>
      <c r="D84" s="74">
        <v>0</v>
      </c>
      <c r="E84" s="75" t="s">
        <v>60</v>
      </c>
      <c r="F84" s="76">
        <v>3.6</v>
      </c>
      <c r="G84" s="77">
        <v>830</v>
      </c>
      <c r="H84" s="78">
        <f t="shared" si="3"/>
        <v>2988</v>
      </c>
    </row>
    <row r="85" spans="2:8" x14ac:dyDescent="0.25">
      <c r="B85" s="72" t="s">
        <v>158</v>
      </c>
      <c r="C85" s="73" t="s">
        <v>159</v>
      </c>
      <c r="D85" s="74">
        <v>0</v>
      </c>
      <c r="E85" s="75" t="s">
        <v>59</v>
      </c>
      <c r="F85" s="76">
        <v>15</v>
      </c>
      <c r="G85" s="77">
        <v>2400</v>
      </c>
      <c r="H85" s="78">
        <f t="shared" si="3"/>
        <v>36000</v>
      </c>
    </row>
    <row r="86" spans="2:8" x14ac:dyDescent="0.25">
      <c r="B86" s="72" t="s">
        <v>160</v>
      </c>
      <c r="C86" s="73" t="s">
        <v>161</v>
      </c>
      <c r="D86" s="74">
        <v>0</v>
      </c>
      <c r="E86" s="75" t="s">
        <v>59</v>
      </c>
      <c r="F86" s="76">
        <v>44</v>
      </c>
      <c r="G86" s="77">
        <v>36</v>
      </c>
      <c r="H86" s="78">
        <f t="shared" si="3"/>
        <v>1584</v>
      </c>
    </row>
    <row r="87" spans="2:8" x14ac:dyDescent="0.25">
      <c r="B87" s="72" t="s">
        <v>162</v>
      </c>
      <c r="C87" s="73" t="s">
        <v>163</v>
      </c>
      <c r="D87" s="74">
        <v>0</v>
      </c>
      <c r="E87" s="75" t="s">
        <v>58</v>
      </c>
      <c r="F87" s="76">
        <v>2</v>
      </c>
      <c r="G87" s="77">
        <v>3000</v>
      </c>
      <c r="H87" s="78">
        <f>F87*G87</f>
        <v>6000</v>
      </c>
    </row>
    <row r="88" spans="2:8" x14ac:dyDescent="0.25">
      <c r="B88" s="72" t="s">
        <v>164</v>
      </c>
      <c r="C88" s="73" t="s">
        <v>165</v>
      </c>
      <c r="D88" s="74">
        <v>0</v>
      </c>
      <c r="E88" s="75" t="s">
        <v>59</v>
      </c>
      <c r="F88" s="76">
        <v>7</v>
      </c>
      <c r="G88" s="77">
        <v>4280</v>
      </c>
      <c r="H88" s="78">
        <f t="shared" si="3"/>
        <v>29960</v>
      </c>
    </row>
    <row r="89" spans="2:8" x14ac:dyDescent="0.25">
      <c r="B89" s="72" t="s">
        <v>166</v>
      </c>
      <c r="C89" s="73" t="s">
        <v>167</v>
      </c>
      <c r="D89" s="74">
        <v>0</v>
      </c>
      <c r="E89" s="75" t="s">
        <v>59</v>
      </c>
      <c r="F89" s="76">
        <v>10</v>
      </c>
      <c r="G89" s="77">
        <v>1630</v>
      </c>
      <c r="H89" s="78">
        <f t="shared" si="3"/>
        <v>16300</v>
      </c>
    </row>
    <row r="90" spans="2:8" x14ac:dyDescent="0.25">
      <c r="B90" s="72" t="s">
        <v>168</v>
      </c>
      <c r="C90" s="73" t="s">
        <v>169</v>
      </c>
      <c r="D90" s="74">
        <v>0</v>
      </c>
      <c r="E90" s="75" t="s">
        <v>66</v>
      </c>
      <c r="F90" s="76">
        <v>650</v>
      </c>
      <c r="G90" s="77">
        <v>15</v>
      </c>
      <c r="H90" s="78">
        <f>F90*G90</f>
        <v>9750</v>
      </c>
    </row>
    <row r="91" spans="2:8" x14ac:dyDescent="0.25">
      <c r="B91" s="72" t="s">
        <v>170</v>
      </c>
      <c r="C91" s="73" t="s">
        <v>171</v>
      </c>
      <c r="D91" s="74">
        <v>0</v>
      </c>
      <c r="E91" s="75" t="s">
        <v>66</v>
      </c>
      <c r="F91" s="76">
        <v>360</v>
      </c>
      <c r="G91" s="77">
        <v>8</v>
      </c>
      <c r="H91" s="78">
        <f t="shared" si="3"/>
        <v>2880</v>
      </c>
    </row>
    <row r="92" spans="2:8" x14ac:dyDescent="0.25">
      <c r="B92" s="72" t="s">
        <v>172</v>
      </c>
      <c r="C92" s="73" t="s">
        <v>173</v>
      </c>
      <c r="D92" s="74">
        <v>0</v>
      </c>
      <c r="E92" s="75" t="s">
        <v>57</v>
      </c>
      <c r="F92" s="76">
        <v>52</v>
      </c>
      <c r="G92" s="77">
        <v>2260</v>
      </c>
      <c r="H92" s="78">
        <f t="shared" si="3"/>
        <v>117520</v>
      </c>
    </row>
    <row r="93" spans="2:8" ht="15.75" thickBot="1" x14ac:dyDescent="0.3">
      <c r="B93" s="80" t="s">
        <v>174</v>
      </c>
      <c r="C93" s="81" t="s">
        <v>175</v>
      </c>
      <c r="D93" s="82">
        <v>0</v>
      </c>
      <c r="E93" s="83" t="s">
        <v>57</v>
      </c>
      <c r="F93" s="84">
        <v>62</v>
      </c>
      <c r="G93" s="85">
        <v>1430</v>
      </c>
      <c r="H93" s="86">
        <f>F93*G93</f>
        <v>88660</v>
      </c>
    </row>
    <row r="94" spans="2:8" ht="15.75" thickBot="1" x14ac:dyDescent="0.3">
      <c r="B94" s="120" t="s">
        <v>16</v>
      </c>
      <c r="C94" s="121"/>
      <c r="D94" s="121"/>
      <c r="E94" s="121"/>
      <c r="F94" s="122"/>
      <c r="G94" s="87"/>
      <c r="H94" s="62">
        <f>SUM(H34:H93)</f>
        <v>2129554</v>
      </c>
    </row>
    <row r="95" spans="2:8" ht="15.75" thickBot="1" x14ac:dyDescent="0.3">
      <c r="B95" s="123" t="s">
        <v>13</v>
      </c>
      <c r="C95" s="124"/>
      <c r="D95" s="124"/>
      <c r="E95" s="124"/>
      <c r="F95" s="125"/>
      <c r="G95" s="97">
        <v>0.15</v>
      </c>
      <c r="H95" s="98">
        <f>ROUND(H94*G95,0)</f>
        <v>319433</v>
      </c>
    </row>
    <row r="96" spans="2:8" ht="15.75" thickBot="1" x14ac:dyDescent="0.3">
      <c r="B96" s="120" t="s">
        <v>17</v>
      </c>
      <c r="C96" s="121"/>
      <c r="D96" s="121"/>
      <c r="E96" s="121"/>
      <c r="F96" s="122"/>
      <c r="G96" s="63"/>
      <c r="H96" s="64">
        <f>H94+H95</f>
        <v>2448987</v>
      </c>
    </row>
    <row r="97" spans="2:15" ht="15.75" thickBot="1" x14ac:dyDescent="0.3">
      <c r="B97" s="120" t="s">
        <v>18</v>
      </c>
      <c r="C97" s="121"/>
      <c r="D97" s="121"/>
      <c r="E97" s="121"/>
      <c r="F97" s="122"/>
      <c r="G97" s="63"/>
      <c r="H97" s="62">
        <f>H32+H96</f>
        <v>9657705</v>
      </c>
    </row>
    <row r="98" spans="2:15" ht="15.75" thickBot="1" x14ac:dyDescent="0.3">
      <c r="B98" s="126" t="s">
        <v>19</v>
      </c>
      <c r="C98" s="127"/>
      <c r="D98" s="127"/>
      <c r="E98" s="127"/>
      <c r="F98" s="127"/>
      <c r="G98" s="127"/>
      <c r="H98" s="128"/>
    </row>
    <row r="99" spans="2:15" x14ac:dyDescent="0.25">
      <c r="B99" s="41" t="s">
        <v>176</v>
      </c>
      <c r="C99" s="42" t="s">
        <v>177</v>
      </c>
      <c r="D99" s="43"/>
      <c r="E99" s="44" t="s">
        <v>178</v>
      </c>
      <c r="F99" s="88">
        <v>0.05</v>
      </c>
      <c r="G99" s="89"/>
      <c r="H99" s="47">
        <f>ROUNDUP($H$97*F99,-4)</f>
        <v>490000</v>
      </c>
    </row>
    <row r="100" spans="2:15" x14ac:dyDescent="0.25">
      <c r="B100" s="48" t="s">
        <v>179</v>
      </c>
      <c r="C100" s="49" t="s">
        <v>180</v>
      </c>
      <c r="D100" s="50"/>
      <c r="E100" s="51" t="s">
        <v>178</v>
      </c>
      <c r="F100" s="90">
        <v>0.01</v>
      </c>
      <c r="G100" s="91"/>
      <c r="H100" s="53">
        <f>ROUNDUP($H$97*F100,-4)</f>
        <v>100000</v>
      </c>
    </row>
    <row r="101" spans="2:15" x14ac:dyDescent="0.25">
      <c r="B101" s="48"/>
      <c r="C101" s="49" t="s">
        <v>181</v>
      </c>
      <c r="D101" s="50"/>
      <c r="E101" s="51" t="s">
        <v>178</v>
      </c>
      <c r="F101" s="90">
        <v>0.03</v>
      </c>
      <c r="G101" s="91"/>
      <c r="H101" s="53">
        <f>ROUNDUP($H$97*F101,-4)</f>
        <v>290000</v>
      </c>
    </row>
    <row r="102" spans="2:15" ht="15.75" thickBot="1" x14ac:dyDescent="0.3">
      <c r="B102" s="48"/>
      <c r="C102" s="49" t="s">
        <v>182</v>
      </c>
      <c r="D102" s="92"/>
      <c r="E102" s="51" t="s">
        <v>178</v>
      </c>
      <c r="F102" s="90">
        <v>0.01</v>
      </c>
      <c r="G102" s="93"/>
      <c r="H102" s="60">
        <f>ROUNDUP($H$97*F102,-4)</f>
        <v>100000</v>
      </c>
    </row>
    <row r="103" spans="2:15" ht="15.75" thickBot="1" x14ac:dyDescent="0.3">
      <c r="B103" s="120" t="s">
        <v>20</v>
      </c>
      <c r="C103" s="121"/>
      <c r="D103" s="121"/>
      <c r="E103" s="121"/>
      <c r="F103" s="122"/>
      <c r="G103" s="61"/>
      <c r="H103" s="62">
        <f>SUM(H99:H102)</f>
        <v>980000</v>
      </c>
      <c r="L103">
        <v>2000000</v>
      </c>
    </row>
    <row r="104" spans="2:15" ht="15.75" thickBot="1" x14ac:dyDescent="0.3">
      <c r="B104" s="120" t="s">
        <v>21</v>
      </c>
      <c r="C104" s="121"/>
      <c r="D104" s="121"/>
      <c r="E104" s="121"/>
      <c r="F104" s="122"/>
      <c r="G104" s="61"/>
      <c r="H104" s="62">
        <f>H32+H96+H103</f>
        <v>10637705</v>
      </c>
      <c r="L104">
        <f>L106*0.8-2000000</f>
        <v>6480000</v>
      </c>
    </row>
    <row r="105" spans="2:15" ht="15.75" thickBot="1" x14ac:dyDescent="0.3">
      <c r="B105" s="129"/>
      <c r="C105" s="130"/>
      <c r="D105" s="130"/>
      <c r="E105" s="130"/>
      <c r="F105" s="131"/>
      <c r="G105" s="61"/>
      <c r="H105" s="62"/>
      <c r="O105" s="100">
        <f>L106-L104-L103</f>
        <v>2120000</v>
      </c>
    </row>
    <row r="106" spans="2:15" ht="15.75" thickBot="1" x14ac:dyDescent="0.3">
      <c r="B106" s="132" t="s">
        <v>22</v>
      </c>
      <c r="C106" s="133"/>
      <c r="D106" s="133"/>
      <c r="E106" s="133"/>
      <c r="F106" s="134"/>
      <c r="G106" s="94"/>
      <c r="H106" s="95">
        <f>SUM(H104:H105)</f>
        <v>10637705</v>
      </c>
      <c r="L106" s="100">
        <v>10600000</v>
      </c>
    </row>
    <row r="107" spans="2:15" x14ac:dyDescent="0.25">
      <c r="B107" s="3"/>
      <c r="C107" s="3"/>
      <c r="D107" s="3"/>
      <c r="F107" s="3"/>
      <c r="H107" s="96"/>
    </row>
    <row r="108" spans="2:15" x14ac:dyDescent="0.25">
      <c r="B108" s="3"/>
      <c r="C108" s="3"/>
      <c r="D108" s="3"/>
      <c r="F108" s="3"/>
      <c r="G108" s="6" t="s">
        <v>0</v>
      </c>
      <c r="H108" s="7">
        <f>H3</f>
        <v>44803</v>
      </c>
    </row>
    <row r="109" spans="2:15" x14ac:dyDescent="0.25">
      <c r="L109" s="99"/>
    </row>
    <row r="111" spans="2:15" x14ac:dyDescent="0.25">
      <c r="L111" s="99"/>
    </row>
  </sheetData>
  <mergeCells count="19">
    <mergeCell ref="B104:F104"/>
    <mergeCell ref="B105:F105"/>
    <mergeCell ref="B106:F106"/>
    <mergeCell ref="B96:F96"/>
    <mergeCell ref="B97:F97"/>
    <mergeCell ref="B98:H98"/>
    <mergeCell ref="B103:F103"/>
    <mergeCell ref="B94:F94"/>
    <mergeCell ref="B95:F95"/>
    <mergeCell ref="B30:F30"/>
    <mergeCell ref="B31:F31"/>
    <mergeCell ref="B32:F32"/>
    <mergeCell ref="B33:H33"/>
    <mergeCell ref="G9:H9"/>
    <mergeCell ref="B4:E4"/>
    <mergeCell ref="B5:E5"/>
    <mergeCell ref="B6:E6"/>
    <mergeCell ref="B7:E7"/>
    <mergeCell ref="G8:H8"/>
  </mergeCells>
  <conditionalFormatting sqref="D1:D1048576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B4:E4" xr:uid="{0376C5D3-A042-4C4E-BA4D-DEBF05FABAFE}">
      <formula1>REVIEW_LEVEL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7C6BD-865B-4752-945F-0D1381EC0A8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Plemel</dc:creator>
  <cp:lastModifiedBy>Jo Ann Olsen</cp:lastModifiedBy>
  <dcterms:created xsi:type="dcterms:W3CDTF">2022-08-30T19:29:23Z</dcterms:created>
  <dcterms:modified xsi:type="dcterms:W3CDTF">2022-09-13T15:00:49Z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22f3b91bf7ee480f86ccac05d5e8e1b4</vt:lpwstr>
  </property>
</Properties>
</file>