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rans\Grant Applications\2021 Grants\RAISE\Carver County 212\Links\2021 RAISE\"/>
    </mc:Choice>
  </mc:AlternateContent>
  <xr:revisionPtr revIDLastSave="0" documentId="13_ncr:1_{6AA517D9-0DEC-453D-995B-27FDCEDCA40E}" xr6:coauthVersionLast="46" xr6:coauthVersionMax="46" xr10:uidLastSave="{00000000-0000-0000-0000-000000000000}"/>
  <bookViews>
    <workbookView xWindow="-120" yWindow="-120" windowWidth="21840" windowHeight="11100" xr2:uid="{A46688A3-C6A8-4D55-B34D-19885261C6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M19" i="1"/>
  <c r="L19" i="1"/>
  <c r="L21" i="1" s="1"/>
  <c r="M18" i="1"/>
  <c r="I18" i="1"/>
  <c r="I21" i="1" s="1"/>
  <c r="B20" i="1"/>
  <c r="K10" i="1"/>
  <c r="G10" i="1"/>
  <c r="B10" i="1"/>
  <c r="D9" i="1"/>
  <c r="B9" i="1"/>
  <c r="B17" i="1" s="1"/>
  <c r="E9" i="1" s="1"/>
  <c r="M8" i="1"/>
  <c r="L8" i="1"/>
  <c r="D8" i="1"/>
  <c r="J7" i="1"/>
  <c r="J10" i="1" s="1"/>
  <c r="F7" i="1"/>
  <c r="D7" i="1"/>
  <c r="D6" i="1"/>
  <c r="D18" i="1" s="1"/>
  <c r="I5" i="1"/>
  <c r="H17" i="1" s="1"/>
  <c r="H21" i="1" s="1"/>
  <c r="D5" i="1"/>
  <c r="D17" i="1" s="1"/>
  <c r="I4" i="1"/>
  <c r="F16" i="1" s="1"/>
  <c r="F21" i="1" s="1"/>
  <c r="H4" i="1"/>
  <c r="E16" i="1" s="1"/>
  <c r="D4" i="1"/>
  <c r="D16" i="1" s="1"/>
  <c r="J3" i="1"/>
  <c r="I3" i="1"/>
  <c r="H3" i="1"/>
  <c r="G3" i="1"/>
  <c r="F3" i="1"/>
  <c r="D3" i="1"/>
  <c r="K19" i="1" l="1"/>
  <c r="N16" i="1"/>
  <c r="E21" i="1"/>
  <c r="K21" i="1"/>
  <c r="N19" i="1"/>
  <c r="L9" i="1"/>
  <c r="M20" i="1"/>
  <c r="N20" i="1" s="1"/>
  <c r="E10" i="1"/>
  <c r="M9" i="1"/>
  <c r="M4" i="1"/>
  <c r="H5" i="1"/>
  <c r="M7" i="1"/>
  <c r="L4" i="1"/>
  <c r="I6" i="1"/>
  <c r="L7" i="1"/>
  <c r="F10" i="1"/>
  <c r="H10" i="1"/>
  <c r="J18" i="1" l="1"/>
  <c r="L6" i="1"/>
  <c r="M6" i="1" s="1"/>
  <c r="I10" i="1"/>
  <c r="G17" i="1"/>
  <c r="L5" i="1"/>
  <c r="L10" i="1" s="1"/>
  <c r="M21" i="1"/>
  <c r="G21" i="1" l="1"/>
  <c r="J21" i="1"/>
  <c r="N18" i="1"/>
  <c r="M5" i="1"/>
  <c r="M10" i="1" s="1"/>
  <c r="N21" i="1" l="1"/>
</calcChain>
</file>

<file path=xl/sharedStrings.xml><?xml version="1.0" encoding="utf-8"?>
<sst xmlns="http://schemas.openxmlformats.org/spreadsheetml/2006/main" count="46" uniqueCount="33">
  <si>
    <t>Highway 212 Phase 2 (Cologne to NYA)</t>
  </si>
  <si>
    <t>County PR# 178826</t>
  </si>
  <si>
    <t>Potential Funding Sources</t>
  </si>
  <si>
    <t>Activity</t>
  </si>
  <si>
    <t>MnDOT (Const. Admin)</t>
  </si>
  <si>
    <t>GAP</t>
  </si>
  <si>
    <t>Total</t>
  </si>
  <si>
    <t>Preliminary Design and Environmental</t>
  </si>
  <si>
    <t>Final Design</t>
  </si>
  <si>
    <t>Right of Way</t>
  </si>
  <si>
    <t>Construction</t>
  </si>
  <si>
    <t>Includes interchange at CR 51</t>
  </si>
  <si>
    <t>Risk (15%)</t>
  </si>
  <si>
    <t>Construction Admin (5%)</t>
  </si>
  <si>
    <t>Funding Source</t>
  </si>
  <si>
    <t>Federal (Met Council RS)</t>
  </si>
  <si>
    <t>County Sales Tax</t>
  </si>
  <si>
    <t>Includes savings from Dahlgren</t>
  </si>
  <si>
    <t>Year:</t>
  </si>
  <si>
    <t>MnDOT (Design and R/W)</t>
  </si>
  <si>
    <t>TH Bonds</t>
  </si>
  <si>
    <t>County</t>
  </si>
  <si>
    <t>State</t>
  </si>
  <si>
    <t>Federal</t>
  </si>
  <si>
    <t>State (Bonds/CoC)</t>
  </si>
  <si>
    <t>MnDOT (Construction Admin.)</t>
  </si>
  <si>
    <t>MnDOT/MHFP (Savings from Benton)</t>
  </si>
  <si>
    <t>BUILD or INFRA</t>
  </si>
  <si>
    <t>Construction Admin</t>
  </si>
  <si>
    <t>Request in 2021</t>
  </si>
  <si>
    <t>Potential Additional Funding Sources</t>
  </si>
  <si>
    <t>RAISE</t>
  </si>
  <si>
    <t>State Bonding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</si>
</sst>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9" fontId="0" fillId="0" borderId="0" xfId="0" applyNumberFormat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0" fillId="0" borderId="4" xfId="0" applyBorder="1" applyAlignment="1"/>
    <xf numFmtId="164" fontId="0" fillId="0" borderId="5" xfId="0" applyNumberFormat="1" applyBorder="1" applyAlignment="1"/>
    <xf numFmtId="0" fontId="0" fillId="0" borderId="6" xfId="0" applyBorder="1" applyAlignment="1"/>
    <xf numFmtId="164" fontId="0" fillId="0" borderId="7" xfId="0" applyNumberFormat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164" fontId="0" fillId="0" borderId="11" xfId="0" applyNumberFormat="1" applyBorder="1" applyAlignment="1"/>
    <xf numFmtId="0" fontId="0" fillId="0" borderId="12" xfId="0" applyBorder="1" applyAlignment="1"/>
    <xf numFmtId="164" fontId="0" fillId="0" borderId="13" xfId="0" applyNumberFormat="1" applyBorder="1" applyAlignment="1"/>
    <xf numFmtId="164" fontId="0" fillId="0" borderId="14" xfId="0" applyNumberFormat="1" applyBorder="1" applyAlignment="1"/>
    <xf numFmtId="164" fontId="0" fillId="0" borderId="0" xfId="0" applyNumberFormat="1" applyAlignment="1"/>
    <xf numFmtId="0" fontId="0" fillId="0" borderId="15" xfId="0" applyBorder="1" applyAlignment="1"/>
    <xf numFmtId="164" fontId="0" fillId="0" borderId="16" xfId="0" applyNumberFormat="1" applyBorder="1" applyAlignment="1"/>
    <xf numFmtId="0" fontId="0" fillId="0" borderId="17" xfId="0" applyBorder="1" applyAlignment="1"/>
    <xf numFmtId="164" fontId="0" fillId="0" borderId="18" xfId="0" applyNumberFormat="1" applyBorder="1" applyAlignment="1"/>
    <xf numFmtId="164" fontId="0" fillId="0" borderId="19" xfId="0" applyNumberFormat="1" applyBorder="1" applyAlignment="1"/>
    <xf numFmtId="164" fontId="0" fillId="2" borderId="19" xfId="0" applyNumberFormat="1" applyFill="1" applyBorder="1" applyAlignment="1"/>
    <xf numFmtId="0" fontId="0" fillId="0" borderId="20" xfId="0" applyBorder="1" applyAlignment="1"/>
    <xf numFmtId="164" fontId="0" fillId="0" borderId="21" xfId="0" applyNumberFormat="1" applyBorder="1" applyAlignment="1"/>
    <xf numFmtId="0" fontId="0" fillId="0" borderId="22" xfId="0" applyBorder="1" applyAlignment="1"/>
    <xf numFmtId="164" fontId="0" fillId="0" borderId="23" xfId="0" applyNumberFormat="1" applyBorder="1" applyAlignment="1"/>
    <xf numFmtId="164" fontId="0" fillId="0" borderId="24" xfId="0" applyNumberFormat="1" applyBorder="1" applyAlignment="1"/>
    <xf numFmtId="0" fontId="0" fillId="0" borderId="25" xfId="0" applyBorder="1" applyAlignment="1"/>
    <xf numFmtId="164" fontId="0" fillId="0" borderId="26" xfId="0" applyNumberFormat="1" applyBorder="1" applyAlignment="1"/>
    <xf numFmtId="0" fontId="0" fillId="0" borderId="27" xfId="0" applyBorder="1" applyAlignment="1"/>
    <xf numFmtId="164" fontId="0" fillId="0" borderId="28" xfId="0" applyNumberFormat="1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164" fontId="0" fillId="0" borderId="20" xfId="0" applyNumberFormat="1" applyBorder="1" applyAlignment="1"/>
    <xf numFmtId="164" fontId="0" fillId="0" borderId="34" xfId="0" applyNumberFormat="1" applyBorder="1" applyAlignment="1"/>
    <xf numFmtId="0" fontId="0" fillId="0" borderId="35" xfId="0" applyBorder="1" applyAlignment="1"/>
    <xf numFmtId="164" fontId="0" fillId="0" borderId="10" xfId="0" applyNumberFormat="1" applyBorder="1" applyAlignment="1"/>
    <xf numFmtId="164" fontId="0" fillId="0" borderId="36" xfId="0" applyNumberFormat="1" applyBorder="1" applyAlignment="1"/>
    <xf numFmtId="164" fontId="0" fillId="0" borderId="12" xfId="0" applyNumberFormat="1" applyBorder="1" applyAlignment="1"/>
    <xf numFmtId="164" fontId="0" fillId="0" borderId="17" xfId="0" applyNumberFormat="1" applyBorder="1" applyAlignment="1"/>
    <xf numFmtId="0" fontId="0" fillId="0" borderId="37" xfId="0" applyBorder="1" applyAlignment="1"/>
    <xf numFmtId="164" fontId="0" fillId="0" borderId="15" xfId="0" applyNumberFormat="1" applyBorder="1" applyAlignment="1"/>
    <xf numFmtId="164" fontId="0" fillId="0" borderId="38" xfId="0" applyNumberFormat="1" applyBorder="1" applyAlignment="1"/>
    <xf numFmtId="0" fontId="1" fillId="0" borderId="20" xfId="0" applyFont="1" applyBorder="1" applyAlignment="1"/>
    <xf numFmtId="164" fontId="1" fillId="0" borderId="21" xfId="0" applyNumberFormat="1" applyFont="1" applyBorder="1" applyAlignment="1"/>
    <xf numFmtId="164" fontId="0" fillId="0" borderId="22" xfId="0" applyNumberFormat="1" applyBorder="1" applyAlignment="1"/>
    <xf numFmtId="164" fontId="0" fillId="0" borderId="39" xfId="0" applyNumberFormat="1" applyBorder="1" applyAlignment="1"/>
    <xf numFmtId="164" fontId="0" fillId="0" borderId="40" xfId="0" applyNumberFormat="1" applyBorder="1" applyAlignment="1"/>
    <xf numFmtId="164" fontId="0" fillId="0" borderId="27" xfId="0" applyNumberFormat="1" applyBorder="1" applyAlignment="1"/>
    <xf numFmtId="0" fontId="0" fillId="0" borderId="41" xfId="0" applyBorder="1" applyAlignment="1"/>
    <xf numFmtId="164" fontId="0" fillId="0" borderId="42" xfId="0" applyNumberFormat="1" applyBorder="1" applyAlignment="1"/>
    <xf numFmtId="0" fontId="0" fillId="0" borderId="43" xfId="0" applyBorder="1" applyAlignment="1"/>
    <xf numFmtId="164" fontId="0" fillId="0" borderId="44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853D8-AE43-4D37-BCA4-925C1CDBB746}">
  <sheetPr>
    <pageSetUpPr fitToPage="1"/>
  </sheetPr>
  <dimension ref="A1:O25"/>
  <sheetViews>
    <sheetView tabSelected="1" topLeftCell="J1" workbookViewId="0">
      <selection activeCell="N10" sqref="N10"/>
    </sheetView>
  </sheetViews>
  <sheetFormatPr defaultRowHeight="15" x14ac:dyDescent="0.25"/>
  <cols>
    <col min="1" max="1" width="37" customWidth="1"/>
    <col min="2" max="2" width="16" customWidth="1"/>
    <col min="3" max="3" width="32" customWidth="1"/>
    <col min="4" max="4" width="39.140625" customWidth="1"/>
    <col min="5" max="5" width="23.42578125" customWidth="1"/>
    <col min="6" max="6" width="23.7109375" customWidth="1"/>
    <col min="7" max="7" width="15.140625" customWidth="1"/>
    <col min="8" max="8" width="16" customWidth="1"/>
    <col min="9" max="9" width="25.85546875" customWidth="1"/>
    <col min="10" max="10" width="35.42578125" customWidth="1"/>
    <col min="11" max="12" width="14.140625" customWidth="1"/>
    <col min="13" max="13" width="17.28515625" customWidth="1"/>
    <col min="14" max="14" width="13.7109375" customWidth="1"/>
  </cols>
  <sheetData>
    <row r="1" spans="1:15" ht="16.5" thickBot="1" x14ac:dyDescent="0.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thickBot="1" x14ac:dyDescent="0.3">
      <c r="A2" s="6" t="s">
        <v>1</v>
      </c>
      <c r="B2" s="6"/>
      <c r="C2" s="6"/>
      <c r="D2" s="6"/>
      <c r="E2" s="1" t="s">
        <v>2</v>
      </c>
      <c r="F2" s="2"/>
      <c r="G2" s="2"/>
      <c r="H2" s="2"/>
      <c r="I2" s="2"/>
      <c r="J2" s="2"/>
      <c r="K2" s="2"/>
      <c r="L2" s="3"/>
      <c r="M2" s="6"/>
      <c r="N2" s="6"/>
      <c r="O2" s="6"/>
    </row>
    <row r="3" spans="1:15" ht="15.75" thickBot="1" x14ac:dyDescent="0.3">
      <c r="A3" s="7" t="s">
        <v>3</v>
      </c>
      <c r="B3" s="8"/>
      <c r="C3" s="6"/>
      <c r="D3" s="9" t="str">
        <f t="shared" ref="D3:D9" si="0">A3</f>
        <v>Activity</v>
      </c>
      <c r="E3" s="10" t="s">
        <v>4</v>
      </c>
      <c r="F3" s="10" t="str">
        <f>A13</f>
        <v>Federal (Met Council RS)</v>
      </c>
      <c r="G3" s="11" t="str">
        <f>A23</f>
        <v>RAISE</v>
      </c>
      <c r="H3" s="11" t="str">
        <f>A14</f>
        <v>County Sales Tax</v>
      </c>
      <c r="I3" s="11" t="str">
        <f>A15</f>
        <v>MnDOT (Design and R/W)</v>
      </c>
      <c r="J3" s="11" t="str">
        <f>A18</f>
        <v>MnDOT/MHFP (Savings from Benton)</v>
      </c>
      <c r="K3" s="11" t="s">
        <v>32</v>
      </c>
      <c r="L3" s="11" t="s">
        <v>5</v>
      </c>
      <c r="M3" s="12" t="s">
        <v>6</v>
      </c>
      <c r="N3" s="6"/>
      <c r="O3" s="6"/>
    </row>
    <row r="4" spans="1:15" x14ac:dyDescent="0.25">
      <c r="A4" s="13" t="s">
        <v>7</v>
      </c>
      <c r="B4" s="14">
        <v>900000</v>
      </c>
      <c r="C4" s="6"/>
      <c r="D4" s="15" t="str">
        <f t="shared" si="0"/>
        <v>Preliminary Design and Environmental</v>
      </c>
      <c r="E4" s="16"/>
      <c r="F4" s="17"/>
      <c r="G4" s="17"/>
      <c r="H4" s="17">
        <f>B4-I4</f>
        <v>0</v>
      </c>
      <c r="I4" s="17">
        <f>B4</f>
        <v>900000</v>
      </c>
      <c r="J4" s="17"/>
      <c r="K4" s="17"/>
      <c r="L4" s="17">
        <f t="shared" ref="L4:L9" si="1">B4-SUM(E4:K4)</f>
        <v>0</v>
      </c>
      <c r="M4" s="14">
        <f t="shared" ref="M4:M9" si="2">SUM(E4:L4)</f>
        <v>900000</v>
      </c>
      <c r="N4" s="18"/>
      <c r="O4" s="6"/>
    </row>
    <row r="5" spans="1:15" x14ac:dyDescent="0.25">
      <c r="A5" s="19" t="s">
        <v>8</v>
      </c>
      <c r="B5" s="20">
        <v>2000000</v>
      </c>
      <c r="C5" s="6"/>
      <c r="D5" s="21" t="str">
        <f t="shared" si="0"/>
        <v>Final Design</v>
      </c>
      <c r="E5" s="22"/>
      <c r="F5" s="23"/>
      <c r="G5" s="23"/>
      <c r="H5" s="23">
        <f>B5-I5</f>
        <v>0</v>
      </c>
      <c r="I5" s="23">
        <f>B5</f>
        <v>2000000</v>
      </c>
      <c r="J5" s="23"/>
      <c r="K5" s="23"/>
      <c r="L5" s="23">
        <f t="shared" si="1"/>
        <v>0</v>
      </c>
      <c r="M5" s="20">
        <f t="shared" si="2"/>
        <v>2000000</v>
      </c>
      <c r="N5" s="18"/>
      <c r="O5" s="6"/>
    </row>
    <row r="6" spans="1:15" x14ac:dyDescent="0.25">
      <c r="A6" s="19" t="s">
        <v>9</v>
      </c>
      <c r="B6" s="20">
        <v>3000000</v>
      </c>
      <c r="C6" s="6"/>
      <c r="D6" s="21" t="str">
        <f t="shared" si="0"/>
        <v>Right of Way</v>
      </c>
      <c r="E6" s="22"/>
      <c r="F6" s="23"/>
      <c r="G6" s="23"/>
      <c r="H6" s="23">
        <v>0</v>
      </c>
      <c r="I6" s="23">
        <f>B15-I5-I4</f>
        <v>1000000</v>
      </c>
      <c r="J6" s="23"/>
      <c r="K6" s="23">
        <v>2000000</v>
      </c>
      <c r="L6" s="23">
        <f t="shared" si="1"/>
        <v>0</v>
      </c>
      <c r="M6" s="20">
        <f t="shared" si="2"/>
        <v>3000000</v>
      </c>
      <c r="N6" s="18"/>
      <c r="O6" s="6"/>
    </row>
    <row r="7" spans="1:15" x14ac:dyDescent="0.25">
      <c r="A7" s="19" t="s">
        <v>10</v>
      </c>
      <c r="B7" s="20">
        <v>44500000</v>
      </c>
      <c r="C7" s="6" t="s">
        <v>11</v>
      </c>
      <c r="D7" s="21" t="str">
        <f t="shared" si="0"/>
        <v>Construction</v>
      </c>
      <c r="E7" s="22"/>
      <c r="F7" s="23">
        <f>B13</f>
        <v>3500000</v>
      </c>
      <c r="G7" s="23">
        <v>10000000</v>
      </c>
      <c r="H7" s="24">
        <v>500000</v>
      </c>
      <c r="I7" s="23"/>
      <c r="J7" s="23">
        <f>B18</f>
        <v>7500000</v>
      </c>
      <c r="K7" s="23">
        <v>23000000</v>
      </c>
      <c r="L7" s="23">
        <f t="shared" si="1"/>
        <v>0</v>
      </c>
      <c r="M7" s="20">
        <f t="shared" si="2"/>
        <v>44500000</v>
      </c>
      <c r="N7" s="18"/>
      <c r="O7" s="6"/>
    </row>
    <row r="8" spans="1:15" x14ac:dyDescent="0.25">
      <c r="A8" s="19" t="s">
        <v>12</v>
      </c>
      <c r="B8" s="20">
        <v>6500000</v>
      </c>
      <c r="C8" s="6"/>
      <c r="D8" s="21" t="str">
        <f t="shared" si="0"/>
        <v>Risk (15%)</v>
      </c>
      <c r="E8" s="22"/>
      <c r="F8" s="23"/>
      <c r="G8" s="23"/>
      <c r="H8" s="24">
        <v>6500000</v>
      </c>
      <c r="I8" s="23"/>
      <c r="J8" s="23"/>
      <c r="K8" s="23"/>
      <c r="L8" s="23">
        <f t="shared" si="1"/>
        <v>0</v>
      </c>
      <c r="M8" s="20">
        <f t="shared" si="2"/>
        <v>6500000</v>
      </c>
      <c r="N8" s="18"/>
      <c r="O8" s="6"/>
    </row>
    <row r="9" spans="1:15" ht="15.75" thickBot="1" x14ac:dyDescent="0.3">
      <c r="A9" s="25" t="s">
        <v>13</v>
      </c>
      <c r="B9" s="26">
        <f>0.05*(B7+B8)</f>
        <v>2550000</v>
      </c>
      <c r="C9" s="6"/>
      <c r="D9" s="27" t="str">
        <f t="shared" si="0"/>
        <v>Construction Admin (5%)</v>
      </c>
      <c r="E9" s="28">
        <f>B17</f>
        <v>2550000</v>
      </c>
      <c r="F9" s="29"/>
      <c r="G9" s="29"/>
      <c r="H9" s="29"/>
      <c r="I9" s="29"/>
      <c r="J9" s="29"/>
      <c r="K9" s="29"/>
      <c r="L9" s="29">
        <f t="shared" si="1"/>
        <v>0</v>
      </c>
      <c r="M9" s="26">
        <f t="shared" si="2"/>
        <v>2550000</v>
      </c>
      <c r="N9" s="18"/>
      <c r="O9" s="6"/>
    </row>
    <row r="10" spans="1:15" ht="16.5" thickTop="1" thickBot="1" x14ac:dyDescent="0.3">
      <c r="A10" s="30" t="s">
        <v>6</v>
      </c>
      <c r="B10" s="31">
        <f>SUM(B4:B9)</f>
        <v>59450000</v>
      </c>
      <c r="C10" s="6"/>
      <c r="D10" s="32" t="s">
        <v>6</v>
      </c>
      <c r="E10" s="33">
        <f>SUM(E4:E9)</f>
        <v>2550000</v>
      </c>
      <c r="F10" s="33">
        <f t="shared" ref="F10:M10" si="3">SUM(F4:F9)</f>
        <v>3500000</v>
      </c>
      <c r="G10" s="33">
        <f t="shared" si="3"/>
        <v>10000000</v>
      </c>
      <c r="H10" s="33">
        <f t="shared" si="3"/>
        <v>7000000</v>
      </c>
      <c r="I10" s="33">
        <f t="shared" si="3"/>
        <v>3900000</v>
      </c>
      <c r="J10" s="33">
        <f t="shared" si="3"/>
        <v>7500000</v>
      </c>
      <c r="K10" s="33">
        <f t="shared" si="3"/>
        <v>25000000</v>
      </c>
      <c r="L10" s="33">
        <f t="shared" si="3"/>
        <v>0</v>
      </c>
      <c r="M10" s="33">
        <f t="shared" si="3"/>
        <v>59450000</v>
      </c>
      <c r="N10" s="18"/>
      <c r="O10" s="6"/>
    </row>
    <row r="11" spans="1:15" ht="15.75" thickBot="1" x14ac:dyDescent="0.3">
      <c r="A11" s="6"/>
      <c r="B11" s="1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thickBot="1" x14ac:dyDescent="0.3">
      <c r="A12" s="7" t="s">
        <v>14</v>
      </c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thickBot="1" x14ac:dyDescent="0.3">
      <c r="A13" s="13" t="s">
        <v>15</v>
      </c>
      <c r="B13" s="14">
        <v>3500000</v>
      </c>
      <c r="C13" s="6"/>
      <c r="D13" s="6"/>
      <c r="E13" s="18"/>
      <c r="F13" s="18"/>
      <c r="G13" s="18"/>
      <c r="H13" s="18"/>
      <c r="I13" s="18"/>
      <c r="J13" s="18"/>
      <c r="K13" s="18"/>
      <c r="L13" s="18"/>
      <c r="M13" s="18"/>
      <c r="N13" s="6"/>
      <c r="O13" s="6"/>
    </row>
    <row r="14" spans="1:15" ht="15.75" thickBot="1" x14ac:dyDescent="0.3">
      <c r="A14" s="19" t="s">
        <v>16</v>
      </c>
      <c r="B14" s="20">
        <v>7000000</v>
      </c>
      <c r="C14" s="6" t="s">
        <v>17</v>
      </c>
      <c r="D14" s="34" t="s">
        <v>18</v>
      </c>
      <c r="E14" s="34">
        <v>2021</v>
      </c>
      <c r="F14" s="35"/>
      <c r="G14" s="34">
        <v>2022</v>
      </c>
      <c r="H14" s="35"/>
      <c r="I14" s="34">
        <v>2023</v>
      </c>
      <c r="J14" s="35"/>
      <c r="K14" s="34">
        <v>2024</v>
      </c>
      <c r="L14" s="36"/>
      <c r="M14" s="35"/>
      <c r="N14" s="6"/>
      <c r="O14" s="6"/>
    </row>
    <row r="15" spans="1:15" ht="15.75" thickBot="1" x14ac:dyDescent="0.3">
      <c r="A15" s="37" t="s">
        <v>19</v>
      </c>
      <c r="B15" s="20">
        <v>3900000</v>
      </c>
      <c r="C15" s="4" t="s">
        <v>20</v>
      </c>
      <c r="D15" s="38" t="s">
        <v>3</v>
      </c>
      <c r="E15" s="39" t="s">
        <v>21</v>
      </c>
      <c r="F15" s="26" t="s">
        <v>22</v>
      </c>
      <c r="G15" s="39" t="s">
        <v>21</v>
      </c>
      <c r="H15" s="26" t="s">
        <v>22</v>
      </c>
      <c r="I15" s="29" t="s">
        <v>21</v>
      </c>
      <c r="J15" s="26" t="s">
        <v>22</v>
      </c>
      <c r="K15" s="28" t="s">
        <v>23</v>
      </c>
      <c r="L15" s="29" t="s">
        <v>21</v>
      </c>
      <c r="M15" s="40" t="s">
        <v>22</v>
      </c>
      <c r="N15" s="9" t="s">
        <v>6</v>
      </c>
      <c r="O15" s="6"/>
    </row>
    <row r="16" spans="1:15" ht="15.75" thickTop="1" x14ac:dyDescent="0.25">
      <c r="A16" s="37" t="s">
        <v>24</v>
      </c>
      <c r="B16" s="20">
        <v>25000000</v>
      </c>
      <c r="C16" s="6"/>
      <c r="D16" s="41" t="str">
        <f>D4</f>
        <v>Preliminary Design and Environmental</v>
      </c>
      <c r="E16" s="42">
        <f>H4</f>
        <v>0</v>
      </c>
      <c r="F16" s="14">
        <f>I4</f>
        <v>900000</v>
      </c>
      <c r="G16" s="42"/>
      <c r="H16" s="14"/>
      <c r="I16" s="17"/>
      <c r="J16" s="14"/>
      <c r="K16" s="16"/>
      <c r="L16" s="17"/>
      <c r="M16" s="43"/>
      <c r="N16" s="44">
        <f>SUM(E16:M16)</f>
        <v>900000</v>
      </c>
      <c r="O16" s="6"/>
    </row>
    <row r="17" spans="1:15" x14ac:dyDescent="0.25">
      <c r="A17" s="37" t="s">
        <v>25</v>
      </c>
      <c r="B17" s="20">
        <f>B9</f>
        <v>2550000</v>
      </c>
      <c r="C17" s="6"/>
      <c r="D17" s="41" t="str">
        <f>D5</f>
        <v>Final Design</v>
      </c>
      <c r="E17" s="42"/>
      <c r="F17" s="14"/>
      <c r="G17" s="42">
        <f>H5</f>
        <v>0</v>
      </c>
      <c r="H17" s="14">
        <f>I5</f>
        <v>2000000</v>
      </c>
      <c r="I17" s="17"/>
      <c r="J17" s="14"/>
      <c r="K17" s="16"/>
      <c r="L17" s="17"/>
      <c r="M17" s="43"/>
      <c r="N17" s="45">
        <f>SUM(E17:M17)</f>
        <v>2000000</v>
      </c>
      <c r="O17" s="6"/>
    </row>
    <row r="18" spans="1:15" x14ac:dyDescent="0.25">
      <c r="A18" s="37" t="s">
        <v>26</v>
      </c>
      <c r="B18" s="20">
        <v>7500000</v>
      </c>
      <c r="C18" s="6"/>
      <c r="D18" s="46" t="str">
        <f>D6</f>
        <v>Right of Way</v>
      </c>
      <c r="E18" s="47"/>
      <c r="F18" s="20"/>
      <c r="G18" s="47"/>
      <c r="H18" s="20"/>
      <c r="I18" s="23">
        <f>H6</f>
        <v>0</v>
      </c>
      <c r="J18" s="20">
        <f>I6</f>
        <v>1000000</v>
      </c>
      <c r="K18" s="22"/>
      <c r="L18" s="23">
        <v>0</v>
      </c>
      <c r="M18" s="48">
        <f>K6</f>
        <v>2000000</v>
      </c>
      <c r="N18" s="45">
        <f t="shared" ref="N17:N20" si="4">SUM(E18:M18)</f>
        <v>3000000</v>
      </c>
      <c r="O18" s="6"/>
    </row>
    <row r="19" spans="1:15" ht="15.75" thickBot="1" x14ac:dyDescent="0.3">
      <c r="A19" s="49" t="s">
        <v>27</v>
      </c>
      <c r="B19" s="50">
        <v>10000000</v>
      </c>
      <c r="C19" s="6"/>
      <c r="D19" s="46" t="s">
        <v>10</v>
      </c>
      <c r="E19" s="47"/>
      <c r="F19" s="20"/>
      <c r="G19" s="47"/>
      <c r="H19" s="20"/>
      <c r="I19" s="23"/>
      <c r="J19" s="20"/>
      <c r="K19" s="22">
        <f>F7+G7+F8+G8+J7+J8</f>
        <v>21000000</v>
      </c>
      <c r="L19" s="23">
        <f>H7+H8</f>
        <v>7000000</v>
      </c>
      <c r="M19" s="48">
        <f>I7+K7+I8+K8</f>
        <v>23000000</v>
      </c>
      <c r="N19" s="45">
        <f t="shared" si="4"/>
        <v>51000000</v>
      </c>
      <c r="O19" s="6"/>
    </row>
    <row r="20" spans="1:15" ht="16.5" thickTop="1" thickBot="1" x14ac:dyDescent="0.3">
      <c r="A20" s="30" t="s">
        <v>6</v>
      </c>
      <c r="B20" s="31">
        <f>SUM(B13:B19)</f>
        <v>59450000</v>
      </c>
      <c r="C20" s="6"/>
      <c r="D20" s="38" t="s">
        <v>28</v>
      </c>
      <c r="E20" s="39"/>
      <c r="F20" s="26"/>
      <c r="G20" s="39"/>
      <c r="H20" s="26"/>
      <c r="I20" s="29"/>
      <c r="J20" s="26"/>
      <c r="K20" s="28"/>
      <c r="L20" s="29"/>
      <c r="M20" s="40">
        <f>E9</f>
        <v>2550000</v>
      </c>
      <c r="N20" s="51">
        <f t="shared" si="4"/>
        <v>2550000</v>
      </c>
      <c r="O20" s="6"/>
    </row>
    <row r="21" spans="1:15" ht="16.5" thickTop="1" thickBot="1" x14ac:dyDescent="0.3">
      <c r="A21" s="6"/>
      <c r="B21" s="6"/>
      <c r="C21" s="6" t="s">
        <v>29</v>
      </c>
      <c r="D21" s="32" t="s">
        <v>6</v>
      </c>
      <c r="E21" s="33">
        <f>SUM(E16:E20)</f>
        <v>0</v>
      </c>
      <c r="F21" s="52">
        <f t="shared" ref="F21:M21" si="5">SUM(F16:F20)</f>
        <v>900000</v>
      </c>
      <c r="G21" s="53">
        <f t="shared" si="5"/>
        <v>0</v>
      </c>
      <c r="H21" s="33">
        <f t="shared" si="5"/>
        <v>2000000</v>
      </c>
      <c r="I21" s="53">
        <f t="shared" si="5"/>
        <v>0</v>
      </c>
      <c r="J21" s="33">
        <f t="shared" si="5"/>
        <v>1000000</v>
      </c>
      <c r="K21" s="53">
        <f t="shared" si="5"/>
        <v>21000000</v>
      </c>
      <c r="L21" s="33">
        <f t="shared" si="5"/>
        <v>7000000</v>
      </c>
      <c r="M21" s="52">
        <f t="shared" si="5"/>
        <v>27550000</v>
      </c>
      <c r="N21" s="54">
        <f>SUM(N16:N20)</f>
        <v>59450000</v>
      </c>
      <c r="O21" s="6"/>
    </row>
    <row r="22" spans="1:15" ht="15.75" thickBot="1" x14ac:dyDescent="0.3">
      <c r="A22" s="55" t="s">
        <v>30</v>
      </c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56"/>
      <c r="O22" s="6"/>
    </row>
    <row r="23" spans="1:15" ht="15.75" thickTop="1" x14ac:dyDescent="0.25">
      <c r="A23" s="13" t="s">
        <v>31</v>
      </c>
      <c r="B23" s="14">
        <v>10000000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19"/>
      <c r="B24" s="2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thickBot="1" x14ac:dyDescent="0.3">
      <c r="A25" s="57"/>
      <c r="B25" s="5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</sheetData>
  <pageMargins left="0.7" right="0.7" top="0.75" bottom="0.75" header="0.3" footer="0.3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Matuke</dc:creator>
  <cp:lastModifiedBy>Samantha Matuke</cp:lastModifiedBy>
  <cp:lastPrinted>2021-07-08T20:54:43Z</cp:lastPrinted>
  <dcterms:created xsi:type="dcterms:W3CDTF">2021-07-08T20:50:10Z</dcterms:created>
  <dcterms:modified xsi:type="dcterms:W3CDTF">2021-07-08T20:56:34Z</dcterms:modified>
</cp:coreProperties>
</file>