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d\TPE\Cost Estimating Sheets\Updated Jan '23\"/>
    </mc:Choice>
  </mc:AlternateContent>
  <xr:revisionPtr revIDLastSave="0" documentId="13_ncr:1_{F46809C4-2DEA-458B-8F12-053FB3314B7A}" xr6:coauthVersionLast="47" xr6:coauthVersionMax="47" xr10:uidLastSave="{00000000-0000-0000-0000-000000000000}"/>
  <bookViews>
    <workbookView xWindow="51480" yWindow="-120" windowWidth="29040" windowHeight="15720" xr2:uid="{00000000-000D-0000-FFFF-FFFF00000000}"/>
  </bookViews>
  <sheets>
    <sheet name="Sheet1" sheetId="1" r:id="rId1"/>
    <sheet name="Checklist" sheetId="2" r:id="rId2"/>
  </sheets>
  <definedNames>
    <definedName name="_xlnm.Print_Area" localSheetId="1">Checklist!$A$1:$K$64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B47" i="1"/>
  <c r="E21" i="1" s="1"/>
  <c r="E52" i="1"/>
  <c r="D53" i="1"/>
  <c r="C53" i="1" s="1"/>
  <c r="D54" i="1"/>
  <c r="H54" i="1" s="1"/>
  <c r="D55" i="1"/>
  <c r="H55" i="1" s="1"/>
  <c r="D52" i="1"/>
  <c r="C52" i="1" s="1"/>
  <c r="E53" i="1"/>
  <c r="E54" i="1"/>
  <c r="E55" i="1"/>
  <c r="A52" i="1"/>
  <c r="B52" i="1"/>
  <c r="F52" i="1"/>
  <c r="G52" i="1"/>
  <c r="A53" i="1"/>
  <c r="B53" i="1"/>
  <c r="F53" i="1"/>
  <c r="G53" i="1"/>
  <c r="A54" i="1"/>
  <c r="B54" i="1"/>
  <c r="F54" i="1"/>
  <c r="G54" i="1"/>
  <c r="A55" i="1"/>
  <c r="B55" i="1"/>
  <c r="F55" i="1"/>
  <c r="G55" i="1"/>
  <c r="I53" i="1"/>
  <c r="J53" i="1"/>
  <c r="K53" i="1"/>
  <c r="I54" i="1"/>
  <c r="J54" i="1"/>
  <c r="K54" i="1"/>
  <c r="I55" i="1"/>
  <c r="J55" i="1"/>
  <c r="K55" i="1"/>
  <c r="E10" i="1" l="1"/>
  <c r="E3" i="1"/>
  <c r="F3" i="1" s="1"/>
  <c r="E20" i="1"/>
  <c r="E23" i="1"/>
  <c r="C54" i="1"/>
  <c r="H53" i="1"/>
  <c r="H52" i="1"/>
  <c r="C55" i="1"/>
  <c r="F11" i="1"/>
  <c r="J52" i="1" l="1"/>
  <c r="F10" i="1" l="1"/>
  <c r="F23" i="1"/>
  <c r="F21" i="1"/>
  <c r="F19" i="1"/>
  <c r="K52" i="1"/>
  <c r="I52" i="1"/>
  <c r="F4" i="1"/>
  <c r="F16" i="1"/>
  <c r="F22" i="1"/>
  <c r="F24" i="1"/>
  <c r="F31" i="1"/>
  <c r="F32" i="1"/>
  <c r="F20" i="1"/>
  <c r="I57" i="1" l="1"/>
  <c r="J57" i="1"/>
  <c r="E5" i="1" s="1"/>
  <c r="F5" i="1" s="1"/>
  <c r="B57" i="1"/>
  <c r="E15" i="1" s="1"/>
  <c r="F15" i="1" s="1"/>
  <c r="E57" i="1"/>
  <c r="G57" i="1"/>
  <c r="E14" i="1" s="1"/>
  <c r="F14" i="1" s="1"/>
  <c r="F57" i="1"/>
  <c r="K57" i="1"/>
  <c r="E6" i="1" s="1"/>
  <c r="F6" i="1" s="1"/>
  <c r="D57" i="1"/>
  <c r="H57" i="1"/>
  <c r="E9" i="1" s="1"/>
  <c r="F9" i="1" s="1"/>
  <c r="E12" i="1" l="1"/>
  <c r="F12" i="1" s="1"/>
  <c r="E8" i="1"/>
  <c r="F8" i="1" s="1"/>
  <c r="E13" i="1"/>
  <c r="F13" i="1" s="1"/>
  <c r="E2" i="1"/>
  <c r="F2" i="1" s="1"/>
  <c r="C57" i="1"/>
  <c r="E7" i="1" s="1"/>
  <c r="F7" i="1" s="1"/>
  <c r="E18" i="1" l="1"/>
  <c r="F18" i="1" s="1"/>
  <c r="E17" i="1"/>
  <c r="F17" i="1" s="1"/>
  <c r="F26" i="1" l="1"/>
  <c r="F27" i="1" s="1"/>
  <c r="F29" i="1" s="1"/>
  <c r="F28" i="1" l="1"/>
  <c r="F30" i="1"/>
  <c r="F33" i="1" l="1"/>
</calcChain>
</file>

<file path=xl/sharedStrings.xml><?xml version="1.0" encoding="utf-8"?>
<sst xmlns="http://schemas.openxmlformats.org/spreadsheetml/2006/main" count="177" uniqueCount="160">
  <si>
    <t>SBINbr</t>
  </si>
  <si>
    <t>Units</t>
  </si>
  <si>
    <t>Desc</t>
  </si>
  <si>
    <t>Unit Price</t>
  </si>
  <si>
    <t>Quantity</t>
  </si>
  <si>
    <t>Price</t>
  </si>
  <si>
    <t>LocType</t>
  </si>
  <si>
    <t>SysType</t>
  </si>
  <si>
    <t>Project Description</t>
  </si>
  <si>
    <t>notes</t>
  </si>
  <si>
    <t>Unclassified Excavation, Digouts</t>
  </si>
  <si>
    <t xml:space="preserve">260E1010 </t>
  </si>
  <si>
    <t>Hydrated Lime</t>
  </si>
  <si>
    <t>Sand for Flush Seal</t>
  </si>
  <si>
    <t>Cold Milling Asphalt Concrete</t>
  </si>
  <si>
    <t>Incidental Work</t>
  </si>
  <si>
    <t>999E0001</t>
  </si>
  <si>
    <t>UNIT</t>
  </si>
  <si>
    <t>MOBILIZATION</t>
  </si>
  <si>
    <t>999E0002</t>
  </si>
  <si>
    <t>TRAFFIC CONTROL</t>
  </si>
  <si>
    <t>MILE</t>
  </si>
  <si>
    <t>EACH</t>
  </si>
  <si>
    <t>Subtotal (prior year bid item costs)</t>
  </si>
  <si>
    <t>current year subtotal</t>
  </si>
  <si>
    <t>Contingency</t>
  </si>
  <si>
    <t>PE</t>
  </si>
  <si>
    <t>CE</t>
  </si>
  <si>
    <t>ROW (thousand $$)</t>
  </si>
  <si>
    <t>Utilities (thousand $$)</t>
  </si>
  <si>
    <t>total</t>
  </si>
  <si>
    <t>Total Estimate</t>
  </si>
  <si>
    <t>COMPUTATIONS</t>
  </si>
  <si>
    <t>check bid item above</t>
  </si>
  <si>
    <t>Description</t>
  </si>
  <si>
    <t>Work Length (mi)</t>
  </si>
  <si>
    <t>Existing width (ft) - for milling</t>
  </si>
  <si>
    <t xml:space="preserve">AC Top Width (feet) </t>
  </si>
  <si>
    <t>Sluff Width (feet) - 1 side</t>
  </si>
  <si>
    <t>AC depth (in)</t>
  </si>
  <si>
    <t># lifts</t>
  </si>
  <si>
    <t>Total Shoulder width (ft) - for salvaged and/or granular shoulders</t>
  </si>
  <si>
    <t>Sluff width (ft) - for salvaged and/or granular shoulders</t>
  </si>
  <si>
    <t>Digouts (yd/mi)</t>
  </si>
  <si>
    <t>base course (ton/mi)</t>
  </si>
  <si>
    <t>CALCULATIONS</t>
  </si>
  <si>
    <t>Milling</t>
  </si>
  <si>
    <t>Binder</t>
  </si>
  <si>
    <t>Asphalt Conc.</t>
  </si>
  <si>
    <t>Tack Asph</t>
  </si>
  <si>
    <t>Flush Asph</t>
  </si>
  <si>
    <t xml:space="preserve">Flush Sand </t>
  </si>
  <si>
    <t>Lime</t>
  </si>
  <si>
    <t>Digouts</t>
  </si>
  <si>
    <t>Base course</t>
  </si>
  <si>
    <t>Salvaged for shoulders</t>
  </si>
  <si>
    <t>TOTALS</t>
  </si>
  <si>
    <t xml:space="preserve">Ton       </t>
  </si>
  <si>
    <t>Proposed Project Checklist</t>
  </si>
  <si>
    <t>Date:</t>
  </si>
  <si>
    <t>Initials:</t>
  </si>
  <si>
    <t>Project #:</t>
  </si>
  <si>
    <t>PCN:</t>
  </si>
  <si>
    <t>County:</t>
  </si>
  <si>
    <t>Hwy, MRM to MRM:</t>
  </si>
  <si>
    <t>Location:</t>
  </si>
  <si>
    <t>Improvement Type:</t>
  </si>
  <si>
    <t>Project Cost:</t>
  </si>
  <si>
    <t>Project Classification</t>
  </si>
  <si>
    <t>Grading</t>
  </si>
  <si>
    <t>Right of Way</t>
  </si>
  <si>
    <t>Rural</t>
  </si>
  <si>
    <t>ROW</t>
  </si>
  <si>
    <t>2R</t>
  </si>
  <si>
    <t>Urban</t>
  </si>
  <si>
    <t>Reservation</t>
  </si>
  <si>
    <t>3R</t>
  </si>
  <si>
    <t>ADA</t>
  </si>
  <si>
    <t>Forest Service</t>
  </si>
  <si>
    <t>4R</t>
  </si>
  <si>
    <t>Shoulder Widening</t>
  </si>
  <si>
    <t>Structure Approach</t>
  </si>
  <si>
    <t>Environmental</t>
  </si>
  <si>
    <t>Geometrics</t>
  </si>
  <si>
    <t>Meets 3R Surface Width Criteria</t>
  </si>
  <si>
    <t>Traffic</t>
  </si>
  <si>
    <t xml:space="preserve">Roadway Lighting  </t>
  </si>
  <si>
    <t xml:space="preserve">Traffic Signals  </t>
  </si>
  <si>
    <t>Safety Module</t>
  </si>
  <si>
    <t>Traffic Analysis</t>
  </si>
  <si>
    <t>Railroad</t>
  </si>
  <si>
    <t>Hydraulics</t>
  </si>
  <si>
    <t>Structures</t>
  </si>
  <si>
    <t>New Structure</t>
  </si>
  <si>
    <t>RCBC Extension</t>
  </si>
  <si>
    <t>Repair Structure</t>
  </si>
  <si>
    <t>404 Permit</t>
  </si>
  <si>
    <t>Additional Information:</t>
  </si>
  <si>
    <t>999E0039</t>
  </si>
  <si>
    <t>GUARD RAIL</t>
  </si>
  <si>
    <t>Pipe Work</t>
  </si>
  <si>
    <t>1R</t>
  </si>
  <si>
    <t>4f or 6f</t>
  </si>
  <si>
    <t>Wetlands</t>
  </si>
  <si>
    <t>Topeka Shiner</t>
  </si>
  <si>
    <t>Other</t>
  </si>
  <si>
    <t>Region Design</t>
  </si>
  <si>
    <t>Retaining Wall</t>
  </si>
  <si>
    <t>Survey</t>
  </si>
  <si>
    <t>Reconstruction</t>
  </si>
  <si>
    <t>Resurfacing</t>
  </si>
  <si>
    <t>Drainage</t>
  </si>
  <si>
    <t>B/C Ratio =</t>
  </si>
  <si>
    <t>Guardrail</t>
  </si>
  <si>
    <t xml:space="preserve">Mile      </t>
  </si>
  <si>
    <t>AC Width (feet) - for flush seal</t>
  </si>
  <si>
    <t xml:space="preserve">320E0005 </t>
  </si>
  <si>
    <t>PG 58-34 Asphalt Binder</t>
  </si>
  <si>
    <t>999E2260</t>
  </si>
  <si>
    <t>AUX CONC SURF PRIMARY APP</t>
  </si>
  <si>
    <t>Number of Lanes</t>
  </si>
  <si>
    <t xml:space="preserve">120E0100 </t>
  </si>
  <si>
    <t xml:space="preserve">CuYd      </t>
  </si>
  <si>
    <t xml:space="preserve">250E0010 </t>
  </si>
  <si>
    <t xml:space="preserve">LS        </t>
  </si>
  <si>
    <t>Base Course</t>
  </si>
  <si>
    <t xml:space="preserve">260E1030 </t>
  </si>
  <si>
    <t>Base Course, Salvaged</t>
  </si>
  <si>
    <t xml:space="preserve">320E4000 </t>
  </si>
  <si>
    <t xml:space="preserve">330E0100 </t>
  </si>
  <si>
    <t>SS-1h or CSS-1h Asphalt for Tack</t>
  </si>
  <si>
    <t xml:space="preserve">330E0210 </t>
  </si>
  <si>
    <t>SS-1h or CSS-1h Asphalt for Flush Seal</t>
  </si>
  <si>
    <t xml:space="preserve">330E2000 </t>
  </si>
  <si>
    <t xml:space="preserve">332E0010 </t>
  </si>
  <si>
    <t xml:space="preserve">SqYd      </t>
  </si>
  <si>
    <t xml:space="preserve">Each      </t>
  </si>
  <si>
    <t>999E3805</t>
  </si>
  <si>
    <t>BRIDGE END GUARD RAIL (NEW)</t>
  </si>
  <si>
    <t xml:space="preserve">320E7012 </t>
  </si>
  <si>
    <t>Grind 12" Rumble Strip or Stripe in Asphalt Concrete</t>
  </si>
  <si>
    <t>Leveling Lift or Tight Blading (ton/mile)</t>
  </si>
  <si>
    <t>Spot Leveling and Repair  (ton/mile)</t>
  </si>
  <si>
    <t xml:space="preserve">320E7030 </t>
  </si>
  <si>
    <t>Grind Sinusoidal Centerline Rumble Stripe in Asphalt Concrete</t>
  </si>
  <si>
    <t xml:space="preserve">210E2000 </t>
  </si>
  <si>
    <t>Shoulder Shaping</t>
  </si>
  <si>
    <t>Total:</t>
  </si>
  <si>
    <t>999E0049</t>
  </si>
  <si>
    <t>PAVEMENT MARKING Rural</t>
  </si>
  <si>
    <t>999E0045</t>
  </si>
  <si>
    <t>PERMANENT SIGNING Rural</t>
  </si>
  <si>
    <t>999E3603</t>
  </si>
  <si>
    <t>EROSION CONTROL Mill &amp; AC</t>
  </si>
  <si>
    <t xml:space="preserve">600E0300 </t>
  </si>
  <si>
    <t>Type III Field Laboratory</t>
  </si>
  <si>
    <t xml:space="preserve">320E1002 </t>
  </si>
  <si>
    <t>Class Q2 Hot Mixed Asphalt Concrete</t>
  </si>
  <si>
    <t>2/9/2023 BP</t>
  </si>
  <si>
    <t>Inc unit price due to cost est included in grant application &amp; difficulty with coordinating estimate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</si>
</sst>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</numFmts>
  <fonts count="14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color rgb="FF0000FF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2" fillId="0" borderId="0"/>
  </cellStyleXfs>
  <cellXfs count="127">
    <xf numFmtId="0" fontId="0" fillId="0" borderId="0" xfId="0"/>
    <xf numFmtId="49" fontId="3" fillId="0" borderId="0" xfId="0" applyNumberFormat="1" applyFont="1"/>
    <xf numFmtId="0" fontId="5" fillId="0" borderId="0" xfId="0" applyFont="1"/>
    <xf numFmtId="0" fontId="0" fillId="0" borderId="0" xfId="0" applyBorder="1"/>
    <xf numFmtId="0" fontId="4" fillId="0" borderId="0" xfId="0" applyFont="1" applyAlignment="1">
      <alignment horizontal="right"/>
    </xf>
    <xf numFmtId="0" fontId="7" fillId="0" borderId="0" xfId="0" applyFont="1"/>
    <xf numFmtId="10" fontId="7" fillId="0" borderId="0" xfId="0" applyNumberFormat="1" applyFont="1"/>
    <xf numFmtId="0" fontId="5" fillId="0" borderId="2" xfId="0" applyFont="1" applyBorder="1"/>
    <xf numFmtId="0" fontId="7" fillId="2" borderId="0" xfId="0" applyFont="1" applyFill="1"/>
    <xf numFmtId="0" fontId="5" fillId="0" borderId="0" xfId="5" applyFont="1"/>
    <xf numFmtId="49" fontId="8" fillId="0" borderId="1" xfId="0" applyNumberFormat="1" applyFont="1" applyBorder="1"/>
    <xf numFmtId="0" fontId="8" fillId="0" borderId="1" xfId="5" applyFont="1" applyBorder="1"/>
    <xf numFmtId="44" fontId="8" fillId="0" borderId="1" xfId="2" applyFont="1" applyBorder="1"/>
    <xf numFmtId="2" fontId="8" fillId="0" borderId="1" xfId="5" applyNumberFormat="1" applyFont="1" applyBorder="1" applyAlignment="1">
      <alignment horizontal="right"/>
    </xf>
    <xf numFmtId="0" fontId="8" fillId="0" borderId="0" xfId="0" applyFont="1"/>
    <xf numFmtId="0" fontId="8" fillId="0" borderId="0" xfId="5" applyFont="1"/>
    <xf numFmtId="2" fontId="8" fillId="0" borderId="1" xfId="0" applyNumberFormat="1" applyFont="1" applyBorder="1" applyAlignment="1">
      <alignment horizontal="right"/>
    </xf>
    <xf numFmtId="11" fontId="8" fillId="0" borderId="1" xfId="5" applyNumberFormat="1" applyFont="1" applyBorder="1"/>
    <xf numFmtId="44" fontId="8" fillId="0" borderId="1" xfId="2" applyFont="1" applyBorder="1" applyAlignment="1">
      <alignment horizontal="left"/>
    </xf>
    <xf numFmtId="49" fontId="8" fillId="0" borderId="3" xfId="0" applyNumberFormat="1" applyFont="1" applyBorder="1"/>
    <xf numFmtId="0" fontId="8" fillId="0" borderId="3" xfId="5" applyFont="1" applyBorder="1"/>
    <xf numFmtId="0" fontId="8" fillId="0" borderId="3" xfId="0" applyFont="1" applyBorder="1" applyAlignment="1">
      <alignment horizontal="left"/>
    </xf>
    <xf numFmtId="44" fontId="8" fillId="0" borderId="3" xfId="2" applyFont="1" applyBorder="1" applyAlignment="1">
      <alignment horizontal="left"/>
    </xf>
    <xf numFmtId="2" fontId="8" fillId="0" borderId="3" xfId="5" applyNumberFormat="1" applyFont="1" applyBorder="1" applyAlignment="1">
      <alignment horizontal="right"/>
    </xf>
    <xf numFmtId="44" fontId="8" fillId="0" borderId="3" xfId="2" applyFont="1" applyBorder="1"/>
    <xf numFmtId="0" fontId="0" fillId="0" borderId="0" xfId="0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/>
    <xf numFmtId="0" fontId="0" fillId="0" borderId="1" xfId="0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Border="1" applyAlignment="1"/>
    <xf numFmtId="0" fontId="8" fillId="0" borderId="1" xfId="0" applyFont="1" applyBorder="1" applyAlignment="1">
      <alignment horizontal="center" vertical="center"/>
    </xf>
    <xf numFmtId="0" fontId="10" fillId="0" borderId="0" xfId="0" applyFont="1" applyBorder="1"/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left"/>
    </xf>
    <xf numFmtId="0" fontId="0" fillId="0" borderId="0" xfId="0" applyBorder="1" applyAlignment="1"/>
    <xf numFmtId="44" fontId="8" fillId="0" borderId="1" xfId="3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 applyAlignment="1">
      <alignment horizontal="right"/>
    </xf>
    <xf numFmtId="0" fontId="0" fillId="0" borderId="1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11" fillId="0" borderId="0" xfId="0" applyFont="1"/>
    <xf numFmtId="0" fontId="8" fillId="3" borderId="1" xfId="0" applyFont="1" applyFill="1" applyBorder="1" applyAlignment="1">
      <alignment horizontal="left" vertical="top"/>
    </xf>
    <xf numFmtId="44" fontId="8" fillId="3" borderId="1" xfId="0" applyNumberFormat="1" applyFont="1" applyFill="1" applyBorder="1" applyAlignment="1">
      <alignment vertical="top"/>
    </xf>
    <xf numFmtId="49" fontId="8" fillId="0" borderId="1" xfId="5" applyNumberFormat="1" applyFont="1" applyBorder="1"/>
    <xf numFmtId="0" fontId="8" fillId="0" borderId="4" xfId="0" applyFont="1" applyBorder="1" applyAlignment="1">
      <alignment horizontal="center" wrapText="1"/>
    </xf>
    <xf numFmtId="0" fontId="8" fillId="3" borderId="1" xfId="0" applyNumberFormat="1" applyFont="1" applyFill="1" applyBorder="1" applyAlignment="1">
      <alignment horizontal="left" vertical="top"/>
    </xf>
    <xf numFmtId="2" fontId="8" fillId="0" borderId="1" xfId="1" applyNumberFormat="1" applyFont="1" applyBorder="1" applyAlignment="1">
      <alignment horizontal="right"/>
    </xf>
    <xf numFmtId="0" fontId="5" fillId="0" borderId="1" xfId="5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6" xfId="5" applyFont="1" applyFill="1" applyBorder="1" applyAlignment="1">
      <alignment horizontal="center"/>
    </xf>
    <xf numFmtId="0" fontId="12" fillId="0" borderId="0" xfId="0" applyFont="1" applyAlignment="1">
      <alignment vertical="top"/>
    </xf>
    <xf numFmtId="2" fontId="7" fillId="0" borderId="1" xfId="0" applyNumberFormat="1" applyFont="1" applyBorder="1" applyAlignment="1">
      <alignment horizontal="right"/>
    </xf>
    <xf numFmtId="49" fontId="8" fillId="0" borderId="0" xfId="0" applyNumberFormat="1" applyFont="1"/>
    <xf numFmtId="0" fontId="8" fillId="0" borderId="0" xfId="0" applyFont="1" applyAlignment="1">
      <alignment horizontal="right"/>
    </xf>
    <xf numFmtId="44" fontId="8" fillId="0" borderId="0" xfId="0" applyNumberFormat="1" applyFont="1"/>
    <xf numFmtId="9" fontId="8" fillId="0" borderId="0" xfId="0" applyNumberFormat="1" applyFont="1"/>
    <xf numFmtId="10" fontId="8" fillId="0" borderId="0" xfId="0" applyNumberFormat="1" applyFont="1"/>
    <xf numFmtId="44" fontId="8" fillId="0" borderId="1" xfId="0" applyNumberFormat="1" applyFont="1" applyBorder="1"/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2" fontId="8" fillId="0" borderId="0" xfId="0" applyNumberFormat="1" applyFont="1" applyBorder="1"/>
    <xf numFmtId="0" fontId="8" fillId="0" borderId="0" xfId="0" applyFont="1" applyBorder="1"/>
    <xf numFmtId="49" fontId="8" fillId="0" borderId="0" xfId="0" applyNumberFormat="1" applyFont="1" applyBorder="1"/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0" borderId="3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49" fontId="8" fillId="0" borderId="3" xfId="0" applyNumberFormat="1" applyFont="1" applyBorder="1" applyAlignment="1">
      <alignment horizontal="right"/>
    </xf>
    <xf numFmtId="164" fontId="8" fillId="0" borderId="2" xfId="0" applyNumberFormat="1" applyFont="1" applyBorder="1"/>
    <xf numFmtId="2" fontId="7" fillId="0" borderId="1" xfId="0" applyNumberFormat="1" applyFont="1" applyFill="1" applyBorder="1" applyAlignment="1">
      <alignment horizontal="right"/>
    </xf>
    <xf numFmtId="0" fontId="1" fillId="0" borderId="1" xfId="5" applyFont="1" applyBorder="1"/>
    <xf numFmtId="44" fontId="1" fillId="0" borderId="1" xfId="2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/>
    <xf numFmtId="0" fontId="1" fillId="3" borderId="1" xfId="0" applyFont="1" applyFill="1" applyBorder="1" applyAlignment="1">
      <alignment horizontal="left" vertical="top"/>
    </xf>
    <xf numFmtId="44" fontId="1" fillId="3" borderId="1" xfId="0" applyNumberFormat="1" applyFont="1" applyFill="1" applyBorder="1" applyAlignment="1">
      <alignment vertical="top"/>
    </xf>
    <xf numFmtId="49" fontId="1" fillId="0" borderId="1" xfId="0" applyNumberFormat="1" applyFont="1" applyBorder="1" applyAlignment="1">
      <alignment horizontal="left"/>
    </xf>
    <xf numFmtId="44" fontId="1" fillId="0" borderId="1" xfId="2" applyFont="1" applyBorder="1" applyAlignment="1">
      <alignment horizontal="left"/>
    </xf>
    <xf numFmtId="49" fontId="0" fillId="0" borderId="0" xfId="0" applyNumberFormat="1"/>
    <xf numFmtId="44" fontId="0" fillId="0" borderId="0" xfId="0" applyNumberFormat="1"/>
    <xf numFmtId="0" fontId="8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right"/>
    </xf>
    <xf numFmtId="164" fontId="8" fillId="0" borderId="0" xfId="0" applyNumberFormat="1" applyFont="1" applyBorder="1"/>
    <xf numFmtId="0" fontId="1" fillId="0" borderId="4" xfId="0" applyFont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4" fontId="1" fillId="0" borderId="1" xfId="2" applyFont="1" applyFill="1" applyBorder="1" applyAlignment="1">
      <alignment horizontal="left"/>
    </xf>
    <xf numFmtId="44" fontId="8" fillId="0" borderId="1" xfId="2" applyFont="1" applyFill="1" applyBorder="1"/>
    <xf numFmtId="49" fontId="8" fillId="0" borderId="1" xfId="0" applyNumberFormat="1" applyFont="1" applyFill="1" applyBorder="1"/>
    <xf numFmtId="0" fontId="8" fillId="0" borderId="1" xfId="5" applyFont="1" applyFill="1" applyBorder="1"/>
    <xf numFmtId="44" fontId="8" fillId="0" borderId="1" xfId="2" applyFont="1" applyFill="1" applyBorder="1" applyAlignment="1">
      <alignment horizontal="left"/>
    </xf>
    <xf numFmtId="2" fontId="8" fillId="0" borderId="1" xfId="5" applyNumberFormat="1" applyFont="1" applyFill="1" applyBorder="1" applyAlignment="1">
      <alignment horizontal="right"/>
    </xf>
    <xf numFmtId="0" fontId="8" fillId="0" borderId="4" xfId="0" applyFont="1" applyFill="1" applyBorder="1" applyAlignment="1">
      <alignment horizontal="center"/>
    </xf>
    <xf numFmtId="2" fontId="8" fillId="0" borderId="3" xfId="0" applyNumberFormat="1" applyFont="1" applyFill="1" applyBorder="1" applyAlignment="1">
      <alignment horizontal="right"/>
    </xf>
    <xf numFmtId="0" fontId="8" fillId="0" borderId="0" xfId="0" applyFont="1" applyFill="1"/>
    <xf numFmtId="0" fontId="1" fillId="0" borderId="4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right"/>
    </xf>
    <xf numFmtId="2" fontId="8" fillId="0" borderId="8" xfId="0" applyNumberFormat="1" applyFont="1" applyBorder="1" applyAlignment="1">
      <alignment horizontal="center"/>
    </xf>
    <xf numFmtId="44" fontId="8" fillId="0" borderId="0" xfId="0" applyNumberFormat="1" applyFont="1" applyBorder="1"/>
    <xf numFmtId="0" fontId="7" fillId="0" borderId="3" xfId="0" applyFont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13" fillId="0" borderId="3" xfId="0" applyFont="1" applyBorder="1"/>
    <xf numFmtId="0" fontId="13" fillId="0" borderId="1" xfId="0" applyFont="1" applyBorder="1"/>
    <xf numFmtId="44" fontId="1" fillId="3" borderId="1" xfId="2" applyFont="1" applyFill="1" applyBorder="1" applyAlignment="1">
      <alignment horizontal="left" vertical="top"/>
    </xf>
    <xf numFmtId="0" fontId="3" fillId="0" borderId="0" xfId="0" applyFont="1" applyBorder="1" applyAlignment="1">
      <alignment horizontal="center"/>
    </xf>
    <xf numFmtId="14" fontId="9" fillId="0" borderId="0" xfId="0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0" xfId="0" applyFont="1" applyBorder="1" applyAlignment="1">
      <alignment horizontal="left" vertical="top" wrapText="1"/>
    </xf>
    <xf numFmtId="165" fontId="8" fillId="0" borderId="5" xfId="0" applyNumberFormat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9" fontId="8" fillId="0" borderId="5" xfId="0" applyNumberFormat="1" applyFont="1" applyBorder="1" applyAlignment="1">
      <alignment horizontal="left"/>
    </xf>
    <xf numFmtId="0" fontId="1" fillId="0" borderId="0" xfId="5" applyFont="1"/>
  </cellXfs>
  <cellStyles count="6">
    <cellStyle name="Comma" xfId="1" builtinId="3"/>
    <cellStyle name="Currency" xfId="2" builtinId="4"/>
    <cellStyle name="Currency 2" xfId="3" xr:uid="{00000000-0005-0000-0000-000002000000}"/>
    <cellStyle name="Normal" xfId="0" builtinId="0"/>
    <cellStyle name="Normal 2" xfId="4" xr:uid="{00000000-0005-0000-0000-000004000000}"/>
    <cellStyle name="Normal_Sheet1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9</xdr:col>
      <xdr:colOff>990600</xdr:colOff>
      <xdr:row>10</xdr:row>
      <xdr:rowOff>95250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135A1DF-9768-4612-88DF-7C70C6B6B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504825"/>
          <a:ext cx="22098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46</xdr:row>
      <xdr:rowOff>38100</xdr:rowOff>
    </xdr:from>
    <xdr:to>
      <xdr:col>11</xdr:col>
      <xdr:colOff>381000</xdr:colOff>
      <xdr:row>57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52669E-7FCF-417C-A915-5B26FF67D1A1}"/>
            </a:ext>
          </a:extLst>
        </xdr:cNvPr>
        <xdr:cNvSpPr txBox="1"/>
      </xdr:nvSpPr>
      <xdr:spPr>
        <a:xfrm>
          <a:off x="1485900" y="6591300"/>
          <a:ext cx="4476750" cy="1371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workbookViewId="0">
      <selection activeCell="J20" sqref="J20"/>
    </sheetView>
  </sheetViews>
  <sheetFormatPr defaultColWidth="9.140625" defaultRowHeight="12.75" x14ac:dyDescent="0.2"/>
  <cols>
    <col min="1" max="1" width="13.28515625" style="14" customWidth="1"/>
    <col min="2" max="2" width="16.5703125" style="14" customWidth="1"/>
    <col min="3" max="3" width="40.7109375" style="14" customWidth="1"/>
    <col min="4" max="4" width="14.140625" style="14" bestFit="1" customWidth="1"/>
    <col min="5" max="5" width="12" style="14" bestFit="1" customWidth="1"/>
    <col min="6" max="6" width="14" style="14" customWidth="1"/>
    <col min="7" max="7" width="13.7109375" style="14" bestFit="1" customWidth="1"/>
    <col min="8" max="8" width="18.28515625" style="14" bestFit="1" customWidth="1"/>
    <col min="9" max="9" width="18.28515625" style="14" customWidth="1"/>
    <col min="10" max="10" width="16.28515625" style="14" bestFit="1" customWidth="1"/>
    <col min="11" max="11" width="19.85546875" style="14" bestFit="1" customWidth="1"/>
    <col min="12" max="12" width="11" style="14" customWidth="1"/>
    <col min="13" max="16384" width="9.140625" style="14"/>
  </cols>
  <sheetData>
    <row r="1" spans="1:17" x14ac:dyDescent="0.2">
      <c r="A1" s="58" t="s">
        <v>0</v>
      </c>
      <c r="B1" s="58" t="s">
        <v>1</v>
      </c>
      <c r="C1" s="58" t="s">
        <v>2</v>
      </c>
      <c r="D1" s="58" t="s">
        <v>3</v>
      </c>
      <c r="E1" s="58" t="s">
        <v>4</v>
      </c>
      <c r="F1" s="58" t="s">
        <v>5</v>
      </c>
      <c r="G1" s="59" t="s">
        <v>6</v>
      </c>
      <c r="H1" s="59" t="s">
        <v>7</v>
      </c>
      <c r="I1" s="60" t="s">
        <v>8</v>
      </c>
      <c r="J1" s="60" t="s">
        <v>9</v>
      </c>
    </row>
    <row r="2" spans="1:17" ht="13.5" customHeight="1" x14ac:dyDescent="0.2">
      <c r="A2" s="19" t="s">
        <v>121</v>
      </c>
      <c r="B2" s="20" t="s">
        <v>122</v>
      </c>
      <c r="C2" s="21" t="s">
        <v>10</v>
      </c>
      <c r="D2" s="22">
        <v>11</v>
      </c>
      <c r="E2" s="23">
        <f>I57</f>
        <v>0</v>
      </c>
      <c r="F2" s="24">
        <f>E2*D2</f>
        <v>0</v>
      </c>
      <c r="G2" s="9"/>
      <c r="H2" s="9"/>
      <c r="I2" s="51"/>
      <c r="J2" s="61"/>
      <c r="K2" s="61"/>
      <c r="L2" s="61"/>
      <c r="M2" s="61"/>
      <c r="N2" s="61"/>
      <c r="O2" s="61"/>
      <c r="P2" s="61"/>
      <c r="Q2" s="61"/>
    </row>
    <row r="3" spans="1:17" ht="13.5" customHeight="1" x14ac:dyDescent="0.2">
      <c r="A3" s="19" t="s">
        <v>145</v>
      </c>
      <c r="B3" s="20" t="s">
        <v>114</v>
      </c>
      <c r="C3" s="21" t="s">
        <v>146</v>
      </c>
      <c r="D3" s="22">
        <v>1846.6510000000001</v>
      </c>
      <c r="E3" s="23">
        <f>B47</f>
        <v>8.6999999999999993</v>
      </c>
      <c r="F3" s="24">
        <f>E3*D3</f>
        <v>16065.8637</v>
      </c>
      <c r="G3" s="9"/>
      <c r="H3" s="9"/>
      <c r="I3" s="51"/>
      <c r="J3" s="61"/>
      <c r="K3" s="61"/>
      <c r="L3" s="61"/>
      <c r="M3" s="61"/>
      <c r="N3" s="61"/>
      <c r="O3" s="61"/>
      <c r="P3" s="61"/>
      <c r="Q3" s="61"/>
    </row>
    <row r="4" spans="1:17" ht="12.75" customHeight="1" x14ac:dyDescent="0.2">
      <c r="A4" s="10" t="s">
        <v>123</v>
      </c>
      <c r="B4" s="11" t="s">
        <v>124</v>
      </c>
      <c r="C4" s="11" t="s">
        <v>15</v>
      </c>
      <c r="D4" s="18">
        <v>60410.597000000002</v>
      </c>
      <c r="E4" s="62">
        <v>0.5</v>
      </c>
      <c r="F4" s="12">
        <f>E4*D4</f>
        <v>30205.298500000001</v>
      </c>
      <c r="I4" s="51"/>
    </row>
    <row r="5" spans="1:17" ht="12.75" customHeight="1" x14ac:dyDescent="0.2">
      <c r="A5" s="86" t="s">
        <v>11</v>
      </c>
      <c r="B5" s="86" t="s">
        <v>57</v>
      </c>
      <c r="C5" s="86" t="s">
        <v>125</v>
      </c>
      <c r="D5" s="87">
        <v>19.5</v>
      </c>
      <c r="E5" s="13">
        <f>J57</f>
        <v>0</v>
      </c>
      <c r="F5" s="12">
        <f>E5*D5</f>
        <v>0</v>
      </c>
      <c r="G5" s="9"/>
      <c r="H5" s="9"/>
      <c r="I5" s="51"/>
      <c r="J5" s="61"/>
      <c r="K5" s="61"/>
      <c r="L5" s="61"/>
      <c r="M5" s="61"/>
      <c r="N5" s="61"/>
      <c r="O5" s="61"/>
      <c r="P5" s="61"/>
      <c r="Q5" s="61"/>
    </row>
    <row r="6" spans="1:17" ht="12.75" customHeight="1" x14ac:dyDescent="0.2">
      <c r="A6" s="86" t="s">
        <v>126</v>
      </c>
      <c r="B6" s="86" t="s">
        <v>57</v>
      </c>
      <c r="C6" s="86" t="s">
        <v>127</v>
      </c>
      <c r="D6" s="87">
        <v>8</v>
      </c>
      <c r="E6" s="23">
        <f>K57</f>
        <v>0</v>
      </c>
      <c r="F6" s="12">
        <f>E6*D6</f>
        <v>0</v>
      </c>
      <c r="G6" s="9"/>
      <c r="H6" s="9"/>
      <c r="I6" s="51"/>
      <c r="J6" s="61"/>
      <c r="K6" s="61"/>
      <c r="L6" s="61"/>
      <c r="M6" s="61"/>
      <c r="N6" s="61"/>
      <c r="O6" s="61"/>
      <c r="P6" s="61"/>
      <c r="Q6" s="61"/>
    </row>
    <row r="7" spans="1:17" ht="12.75" customHeight="1" x14ac:dyDescent="0.2">
      <c r="A7" s="56" t="s">
        <v>116</v>
      </c>
      <c r="B7" s="52" t="s">
        <v>57</v>
      </c>
      <c r="C7" s="52" t="s">
        <v>117</v>
      </c>
      <c r="D7" s="53">
        <v>960</v>
      </c>
      <c r="E7" s="13">
        <f>C57</f>
        <v>3229.3007999999995</v>
      </c>
      <c r="F7" s="12">
        <f t="shared" ref="F7:F15" si="0">E7*D7</f>
        <v>3100128.7679999997</v>
      </c>
      <c r="G7" s="126" t="s">
        <v>159</v>
      </c>
      <c r="H7" s="15"/>
      <c r="I7" s="51"/>
      <c r="J7" s="61"/>
      <c r="K7" s="61"/>
      <c r="L7" s="61"/>
      <c r="M7" s="61"/>
      <c r="N7" s="61"/>
      <c r="O7" s="61"/>
      <c r="P7" s="61"/>
      <c r="Q7" s="61"/>
    </row>
    <row r="8" spans="1:17" ht="12.75" customHeight="1" x14ac:dyDescent="0.2">
      <c r="A8" s="86" t="s">
        <v>156</v>
      </c>
      <c r="B8" s="86" t="s">
        <v>57</v>
      </c>
      <c r="C8" s="86" t="s">
        <v>157</v>
      </c>
      <c r="D8" s="115">
        <v>54</v>
      </c>
      <c r="E8" s="23">
        <f>D57</f>
        <v>53821.679999999993</v>
      </c>
      <c r="F8" s="12">
        <f t="shared" si="0"/>
        <v>2906370.7199999997</v>
      </c>
      <c r="G8" s="126" t="s">
        <v>159</v>
      </c>
      <c r="I8" s="51"/>
      <c r="J8" s="61"/>
      <c r="K8" s="61"/>
      <c r="L8" s="61"/>
      <c r="M8" s="61"/>
      <c r="N8" s="61"/>
      <c r="O8" s="61"/>
      <c r="P8" s="61"/>
      <c r="Q8" s="61"/>
    </row>
    <row r="9" spans="1:17" ht="12.75" customHeight="1" x14ac:dyDescent="0.2">
      <c r="A9" s="10" t="s">
        <v>128</v>
      </c>
      <c r="B9" s="11" t="s">
        <v>57</v>
      </c>
      <c r="C9" s="11" t="s">
        <v>12</v>
      </c>
      <c r="D9" s="18">
        <v>227.87100000000001</v>
      </c>
      <c r="E9" s="13">
        <f>H57</f>
        <v>538.21679999999992</v>
      </c>
      <c r="F9" s="12">
        <f t="shared" si="0"/>
        <v>122644.00043279999</v>
      </c>
      <c r="I9" s="51"/>
      <c r="J9" s="61"/>
      <c r="K9" s="61"/>
      <c r="L9" s="61"/>
      <c r="M9" s="61"/>
      <c r="N9" s="61"/>
      <c r="O9" s="61"/>
      <c r="P9" s="61"/>
      <c r="Q9" s="61"/>
    </row>
    <row r="10" spans="1:17" x14ac:dyDescent="0.2">
      <c r="A10" s="88" t="s">
        <v>139</v>
      </c>
      <c r="B10" s="84" t="s">
        <v>114</v>
      </c>
      <c r="C10" s="84" t="s">
        <v>140</v>
      </c>
      <c r="D10" s="89">
        <v>611.19600000000003</v>
      </c>
      <c r="E10" s="62">
        <f>B47*2</f>
        <v>17.399999999999999</v>
      </c>
      <c r="F10" s="12">
        <f>E10*D10</f>
        <v>10634.8104</v>
      </c>
    </row>
    <row r="11" spans="1:17" x14ac:dyDescent="0.2">
      <c r="A11" s="96" t="s">
        <v>143</v>
      </c>
      <c r="B11" s="97" t="s">
        <v>114</v>
      </c>
      <c r="C11" s="97" t="s">
        <v>144</v>
      </c>
      <c r="D11" s="98">
        <v>913.755</v>
      </c>
      <c r="E11" s="81">
        <f>B47</f>
        <v>8.6999999999999993</v>
      </c>
      <c r="F11" s="99">
        <f>E11*D11</f>
        <v>7949.6684999999989</v>
      </c>
    </row>
    <row r="12" spans="1:17" ht="12.75" customHeight="1" x14ac:dyDescent="0.2">
      <c r="A12" s="100" t="s">
        <v>129</v>
      </c>
      <c r="B12" s="101" t="s">
        <v>57</v>
      </c>
      <c r="C12" s="101" t="s">
        <v>130</v>
      </c>
      <c r="D12" s="102">
        <v>810.02200000000005</v>
      </c>
      <c r="E12" s="103">
        <f>E57</f>
        <v>160.1583</v>
      </c>
      <c r="F12" s="99">
        <f t="shared" si="0"/>
        <v>129731.74648260001</v>
      </c>
      <c r="I12" s="51"/>
      <c r="J12" s="61"/>
      <c r="K12" s="61"/>
      <c r="L12" s="61"/>
      <c r="M12" s="61"/>
      <c r="N12" s="61"/>
      <c r="O12" s="61"/>
      <c r="P12" s="61"/>
      <c r="Q12" s="61"/>
    </row>
    <row r="13" spans="1:17" ht="12.75" customHeight="1" x14ac:dyDescent="0.2">
      <c r="A13" s="10" t="s">
        <v>131</v>
      </c>
      <c r="B13" s="11" t="s">
        <v>57</v>
      </c>
      <c r="C13" s="11" t="s">
        <v>132</v>
      </c>
      <c r="D13" s="18">
        <v>1061.019</v>
      </c>
      <c r="E13" s="13">
        <f>F57</f>
        <v>39.056039999999996</v>
      </c>
      <c r="F13" s="12">
        <f t="shared" si="0"/>
        <v>41439.200504759996</v>
      </c>
      <c r="I13" s="51"/>
      <c r="J13" s="61"/>
      <c r="K13" s="61"/>
      <c r="L13" s="61"/>
      <c r="M13" s="61"/>
      <c r="N13" s="61"/>
      <c r="O13" s="61"/>
      <c r="P13" s="61"/>
      <c r="Q13" s="61"/>
    </row>
    <row r="14" spans="1:17" ht="12.75" customHeight="1" x14ac:dyDescent="0.2">
      <c r="A14" s="10" t="s">
        <v>133</v>
      </c>
      <c r="B14" s="11" t="s">
        <v>57</v>
      </c>
      <c r="C14" s="11" t="s">
        <v>13</v>
      </c>
      <c r="D14" s="18">
        <v>58.426000000000002</v>
      </c>
      <c r="E14" s="16">
        <f>G57</f>
        <v>449.15837999999991</v>
      </c>
      <c r="F14" s="12">
        <f t="shared" si="0"/>
        <v>26242.527509879994</v>
      </c>
      <c r="I14" s="51"/>
    </row>
    <row r="15" spans="1:17" ht="12.75" customHeight="1" x14ac:dyDescent="0.2">
      <c r="A15" s="10" t="s">
        <v>134</v>
      </c>
      <c r="B15" s="11" t="s">
        <v>135</v>
      </c>
      <c r="C15" s="11" t="s">
        <v>14</v>
      </c>
      <c r="D15" s="18">
        <v>1.022</v>
      </c>
      <c r="E15" s="16">
        <f>B57</f>
        <v>0</v>
      </c>
      <c r="F15" s="12">
        <f t="shared" si="0"/>
        <v>0</v>
      </c>
      <c r="I15" s="51"/>
    </row>
    <row r="16" spans="1:17" ht="12.75" customHeight="1" x14ac:dyDescent="0.2">
      <c r="A16" s="10" t="s">
        <v>154</v>
      </c>
      <c r="B16" s="11" t="s">
        <v>136</v>
      </c>
      <c r="C16" s="11" t="s">
        <v>155</v>
      </c>
      <c r="D16" s="18">
        <v>14185.838</v>
      </c>
      <c r="E16" s="62">
        <v>1</v>
      </c>
      <c r="F16" s="12">
        <f t="shared" ref="F16:F24" si="1">E16*D16</f>
        <v>14185.838</v>
      </c>
    </row>
    <row r="17" spans="1:9" ht="13.5" customHeight="1" x14ac:dyDescent="0.2">
      <c r="A17" s="10" t="s">
        <v>16</v>
      </c>
      <c r="B17" s="11" t="s">
        <v>17</v>
      </c>
      <c r="C17" s="11" t="s">
        <v>18</v>
      </c>
      <c r="D17" s="18">
        <v>1000</v>
      </c>
      <c r="E17" s="57">
        <f>0.07/1000*SUM(F2:F16,F19:F24)*1.02</f>
        <v>472.31687475130491</v>
      </c>
      <c r="F17" s="12">
        <f t="shared" si="1"/>
        <v>472316.87475130492</v>
      </c>
    </row>
    <row r="18" spans="1:9" x14ac:dyDescent="0.2">
      <c r="A18" s="10" t="s">
        <v>19</v>
      </c>
      <c r="B18" s="11" t="s">
        <v>17</v>
      </c>
      <c r="C18" s="11" t="s">
        <v>20</v>
      </c>
      <c r="D18" s="18">
        <v>1000</v>
      </c>
      <c r="E18" s="57">
        <f>0.02/1000*SUM(F2:F16,F19:F24)*1.1</f>
        <v>145.5318101474609</v>
      </c>
      <c r="F18" s="12">
        <f t="shared" si="1"/>
        <v>145531.8101474609</v>
      </c>
    </row>
    <row r="19" spans="1:9" x14ac:dyDescent="0.2">
      <c r="A19" s="54" t="s">
        <v>98</v>
      </c>
      <c r="B19" s="11" t="s">
        <v>17</v>
      </c>
      <c r="C19" s="11" t="s">
        <v>99</v>
      </c>
      <c r="D19" s="41">
        <v>1000</v>
      </c>
      <c r="E19" s="62">
        <v>0</v>
      </c>
      <c r="F19" s="12">
        <f t="shared" si="1"/>
        <v>0</v>
      </c>
    </row>
    <row r="20" spans="1:9" x14ac:dyDescent="0.2">
      <c r="A20" s="11" t="s">
        <v>148</v>
      </c>
      <c r="B20" s="11" t="s">
        <v>21</v>
      </c>
      <c r="C20" s="11" t="s">
        <v>149</v>
      </c>
      <c r="D20" s="18">
        <v>2349.7080000000001</v>
      </c>
      <c r="E20" s="81">
        <f>$B$47</f>
        <v>8.6999999999999993</v>
      </c>
      <c r="F20" s="12">
        <f>E20*D20</f>
        <v>20442.459599999998</v>
      </c>
    </row>
    <row r="21" spans="1:9" x14ac:dyDescent="0.2">
      <c r="A21" s="82" t="s">
        <v>118</v>
      </c>
      <c r="B21" s="82" t="s">
        <v>21</v>
      </c>
      <c r="C21" s="82" t="s">
        <v>119</v>
      </c>
      <c r="D21" s="83">
        <v>17077.752</v>
      </c>
      <c r="E21" s="81">
        <f t="shared" ref="E21:E23" si="2">$B$47</f>
        <v>8.6999999999999993</v>
      </c>
      <c r="F21" s="12">
        <f>E21*D21</f>
        <v>148576.4424</v>
      </c>
    </row>
    <row r="22" spans="1:9" x14ac:dyDescent="0.2">
      <c r="A22" s="11" t="s">
        <v>150</v>
      </c>
      <c r="B22" s="11" t="s">
        <v>21</v>
      </c>
      <c r="C22" s="11" t="s">
        <v>151</v>
      </c>
      <c r="D22" s="18">
        <v>5000</v>
      </c>
      <c r="E22" s="81">
        <v>0</v>
      </c>
      <c r="F22" s="12">
        <f t="shared" si="1"/>
        <v>0</v>
      </c>
    </row>
    <row r="23" spans="1:9" x14ac:dyDescent="0.2">
      <c r="A23" s="17" t="s">
        <v>152</v>
      </c>
      <c r="B23" s="11" t="s">
        <v>21</v>
      </c>
      <c r="C23" s="11" t="s">
        <v>153</v>
      </c>
      <c r="D23" s="18">
        <v>4651.1419999999998</v>
      </c>
      <c r="E23" s="81">
        <f t="shared" si="2"/>
        <v>8.6999999999999993</v>
      </c>
      <c r="F23" s="12">
        <f t="shared" si="1"/>
        <v>40464.935399999995</v>
      </c>
    </row>
    <row r="24" spans="1:9" x14ac:dyDescent="0.2">
      <c r="A24" s="11" t="s">
        <v>137</v>
      </c>
      <c r="B24" s="11" t="s">
        <v>22</v>
      </c>
      <c r="C24" s="11" t="s">
        <v>138</v>
      </c>
      <c r="D24" s="18">
        <v>53436.775000000001</v>
      </c>
      <c r="E24" s="62">
        <v>0</v>
      </c>
      <c r="F24" s="12">
        <f t="shared" si="1"/>
        <v>0</v>
      </c>
    </row>
    <row r="25" spans="1:9" x14ac:dyDescent="0.2">
      <c r="A25" s="63"/>
    </row>
    <row r="26" spans="1:9" x14ac:dyDescent="0.2">
      <c r="A26" s="63"/>
      <c r="D26" s="64" t="s">
        <v>23</v>
      </c>
      <c r="F26" s="65">
        <f>SUM(F2:F24)</f>
        <v>7232930.9643288059</v>
      </c>
    </row>
    <row r="27" spans="1:9" x14ac:dyDescent="0.2">
      <c r="A27" s="63"/>
      <c r="D27" s="64" t="s">
        <v>24</v>
      </c>
      <c r="E27" s="66">
        <v>0</v>
      </c>
      <c r="F27" s="65">
        <f>F26*(1+E27)</f>
        <v>7232930.9643288059</v>
      </c>
    </row>
    <row r="28" spans="1:9" x14ac:dyDescent="0.2">
      <c r="A28" s="63"/>
      <c r="D28" s="14" t="s">
        <v>25</v>
      </c>
      <c r="E28" s="6">
        <v>0.1</v>
      </c>
      <c r="F28" s="65">
        <f>E28*F27</f>
        <v>723293.09643288061</v>
      </c>
    </row>
    <row r="29" spans="1:9" ht="15.75" x14ac:dyDescent="0.25">
      <c r="A29" s="63"/>
      <c r="D29" s="4" t="s">
        <v>26</v>
      </c>
      <c r="E29" s="6">
        <v>5.5E-2</v>
      </c>
      <c r="F29" s="65">
        <f>E29*F27</f>
        <v>397811.20303808432</v>
      </c>
    </row>
    <row r="30" spans="1:9" ht="15.75" x14ac:dyDescent="0.25">
      <c r="A30" s="63"/>
      <c r="C30" s="64"/>
      <c r="D30" s="4" t="s">
        <v>27</v>
      </c>
      <c r="E30" s="67">
        <v>3.5000000000000003E-2</v>
      </c>
      <c r="F30" s="65">
        <f>E30*F27</f>
        <v>253152.58375150824</v>
      </c>
    </row>
    <row r="31" spans="1:9" ht="15.75" x14ac:dyDescent="0.25">
      <c r="A31" s="63"/>
      <c r="D31" s="4" t="s">
        <v>28</v>
      </c>
      <c r="E31" s="5">
        <v>0</v>
      </c>
      <c r="F31" s="65">
        <f>1000*E31</f>
        <v>0</v>
      </c>
      <c r="I31" s="85"/>
    </row>
    <row r="32" spans="1:9" ht="15.75" x14ac:dyDescent="0.25">
      <c r="A32" s="63"/>
      <c r="D32" s="4" t="s">
        <v>29</v>
      </c>
      <c r="E32" s="5">
        <v>0</v>
      </c>
      <c r="F32" s="65">
        <f>1000*E32</f>
        <v>0</v>
      </c>
    </row>
    <row r="33" spans="1:15" ht="15.75" x14ac:dyDescent="0.25">
      <c r="A33" s="90" t="s">
        <v>30</v>
      </c>
      <c r="B33"/>
      <c r="D33" s="4" t="s">
        <v>31</v>
      </c>
      <c r="F33" s="68">
        <f>SUM(F27:F32)</f>
        <v>8607187.8475512788</v>
      </c>
      <c r="G33" s="85"/>
      <c r="H33" s="51" t="s">
        <v>158</v>
      </c>
    </row>
    <row r="34" spans="1:15" ht="15.75" x14ac:dyDescent="0.25">
      <c r="A34" s="90"/>
      <c r="B34"/>
      <c r="D34" s="4"/>
      <c r="F34" s="110"/>
      <c r="G34" s="85"/>
      <c r="H34" s="51"/>
    </row>
    <row r="35" spans="1:15" x14ac:dyDescent="0.2">
      <c r="A35" s="90"/>
      <c r="B35" s="91"/>
    </row>
    <row r="36" spans="1:15" x14ac:dyDescent="0.2">
      <c r="A36" s="90"/>
      <c r="B36" s="91"/>
      <c r="F36" s="65"/>
    </row>
    <row r="37" spans="1:15" x14ac:dyDescent="0.2">
      <c r="A37" s="90"/>
      <c r="B37" s="91"/>
      <c r="F37" s="65"/>
    </row>
    <row r="38" spans="1:15" x14ac:dyDescent="0.2">
      <c r="A38" s="90"/>
      <c r="B38" s="91"/>
      <c r="F38" s="65"/>
    </row>
    <row r="39" spans="1:15" ht="18" x14ac:dyDescent="0.25">
      <c r="A39" s="1" t="s">
        <v>32</v>
      </c>
    </row>
    <row r="40" spans="1:15" x14ac:dyDescent="0.2">
      <c r="A40" s="63"/>
      <c r="J40" s="8" t="s">
        <v>33</v>
      </c>
      <c r="L40" s="106"/>
      <c r="M40" s="106"/>
    </row>
    <row r="41" spans="1:15" s="71" customFormat="1" ht="51.75" customHeight="1" thickBot="1" x14ac:dyDescent="0.25">
      <c r="A41" s="55" t="s">
        <v>34</v>
      </c>
      <c r="B41" s="69" t="s">
        <v>35</v>
      </c>
      <c r="C41" s="55" t="s">
        <v>36</v>
      </c>
      <c r="D41" s="55" t="s">
        <v>37</v>
      </c>
      <c r="E41" s="55" t="s">
        <v>38</v>
      </c>
      <c r="F41" s="55" t="s">
        <v>115</v>
      </c>
      <c r="G41" s="95" t="s">
        <v>120</v>
      </c>
      <c r="H41" s="55" t="s">
        <v>39</v>
      </c>
      <c r="I41" s="55" t="s">
        <v>40</v>
      </c>
      <c r="J41" s="55" t="s">
        <v>41</v>
      </c>
      <c r="K41" s="55" t="s">
        <v>42</v>
      </c>
      <c r="L41" s="107" t="s">
        <v>141</v>
      </c>
      <c r="M41" s="107" t="s">
        <v>142</v>
      </c>
      <c r="N41" s="70" t="s">
        <v>43</v>
      </c>
      <c r="O41" s="55" t="s">
        <v>44</v>
      </c>
    </row>
    <row r="42" spans="1:15" x14ac:dyDescent="0.2">
      <c r="A42" s="113"/>
      <c r="B42" s="111">
        <v>8.6999999999999993</v>
      </c>
      <c r="C42" s="111">
        <v>0</v>
      </c>
      <c r="D42" s="111">
        <v>36</v>
      </c>
      <c r="E42" s="111">
        <v>2</v>
      </c>
      <c r="F42" s="111">
        <v>36</v>
      </c>
      <c r="G42" s="111">
        <v>2</v>
      </c>
      <c r="H42" s="111">
        <v>2.5</v>
      </c>
      <c r="I42" s="111">
        <v>2</v>
      </c>
      <c r="J42" s="111">
        <v>0</v>
      </c>
      <c r="K42" s="111">
        <v>0</v>
      </c>
      <c r="L42" s="112">
        <v>0</v>
      </c>
      <c r="M42" s="112">
        <v>0</v>
      </c>
      <c r="N42" s="111">
        <v>0</v>
      </c>
      <c r="O42" s="111">
        <v>0</v>
      </c>
    </row>
    <row r="43" spans="1:15" x14ac:dyDescent="0.2">
      <c r="A43" s="114"/>
      <c r="B43" s="111">
        <v>0</v>
      </c>
      <c r="C43" s="111">
        <v>0</v>
      </c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</row>
    <row r="44" spans="1:15" x14ac:dyDescent="0.2">
      <c r="A44" s="114"/>
      <c r="B44" s="111">
        <v>0</v>
      </c>
      <c r="C44" s="111">
        <v>0</v>
      </c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111">
        <v>0</v>
      </c>
      <c r="O44" s="111">
        <v>0</v>
      </c>
    </row>
    <row r="45" spans="1:15" x14ac:dyDescent="0.2">
      <c r="A45" s="84"/>
      <c r="B45" s="111">
        <v>0</v>
      </c>
      <c r="C45" s="111">
        <v>0</v>
      </c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111">
        <v>0</v>
      </c>
      <c r="O45" s="111">
        <v>0</v>
      </c>
    </row>
    <row r="46" spans="1:15" ht="13.5" thickBot="1" x14ac:dyDescent="0.25">
      <c r="B46" s="72"/>
      <c r="C46" s="73"/>
      <c r="D46" s="73"/>
      <c r="E46" s="73"/>
      <c r="F46" s="73"/>
      <c r="G46" s="73"/>
      <c r="L46" s="106"/>
      <c r="M46" s="106"/>
    </row>
    <row r="47" spans="1:15" ht="13.5" thickBot="1" x14ac:dyDescent="0.25">
      <c r="A47" s="108" t="s">
        <v>147</v>
      </c>
      <c r="B47" s="109">
        <f>SUM(B42:B45)</f>
        <v>8.6999999999999993</v>
      </c>
      <c r="C47" s="73"/>
      <c r="D47" s="73"/>
      <c r="E47" s="73"/>
      <c r="F47" s="73"/>
      <c r="G47" s="73"/>
      <c r="L47" s="106"/>
      <c r="M47" s="106"/>
    </row>
    <row r="48" spans="1:15" x14ac:dyDescent="0.2">
      <c r="B48" s="74"/>
      <c r="C48" s="73"/>
      <c r="D48" s="73"/>
      <c r="E48" s="73"/>
      <c r="F48" s="73"/>
      <c r="G48" s="73"/>
    </row>
    <row r="50" spans="1:12" x14ac:dyDescent="0.2">
      <c r="A50" s="2" t="s">
        <v>45</v>
      </c>
      <c r="B50" s="2"/>
      <c r="C50" s="2"/>
    </row>
    <row r="51" spans="1:12" s="76" customFormat="1" ht="13.5" thickBot="1" x14ac:dyDescent="0.25">
      <c r="A51" s="55" t="s">
        <v>34</v>
      </c>
      <c r="B51" s="75" t="s">
        <v>46</v>
      </c>
      <c r="C51" s="75" t="s">
        <v>47</v>
      </c>
      <c r="D51" s="104" t="s">
        <v>48</v>
      </c>
      <c r="E51" s="104" t="s">
        <v>49</v>
      </c>
      <c r="F51" s="75" t="s">
        <v>50</v>
      </c>
      <c r="G51" s="75" t="s">
        <v>51</v>
      </c>
      <c r="H51" s="75" t="s">
        <v>52</v>
      </c>
      <c r="I51" s="75" t="s">
        <v>53</v>
      </c>
      <c r="J51" s="75" t="s">
        <v>54</v>
      </c>
      <c r="K51" s="75" t="s">
        <v>55</v>
      </c>
      <c r="L51" s="92"/>
    </row>
    <row r="52" spans="1:12" x14ac:dyDescent="0.2">
      <c r="A52" s="21">
        <f>A42</f>
        <v>0</v>
      </c>
      <c r="B52" s="77">
        <f>B42*C42*5280/9</f>
        <v>0</v>
      </c>
      <c r="C52" s="78">
        <f>D52*0.06</f>
        <v>3229.3007999999995</v>
      </c>
      <c r="D52" s="105">
        <f>B42*(D42+E42)*H42*I42*32.56+M42*B42+L42*B42</f>
        <v>53821.679999999993</v>
      </c>
      <c r="E52" s="105">
        <f>0.2245*B42*(D42+E42*2+1)*(I42+IF(L42=0,0,1))</f>
        <v>160.1583</v>
      </c>
      <c r="F52" s="78">
        <f>0.1247*B42*F42</f>
        <v>39.056039999999996</v>
      </c>
      <c r="G52" s="78">
        <f>2.3467*B42*(11*G42)</f>
        <v>449.15837999999991</v>
      </c>
      <c r="H52" s="78">
        <f>D52*0.01</f>
        <v>538.21679999999992</v>
      </c>
      <c r="I52" s="79">
        <f>N42*B42</f>
        <v>0</v>
      </c>
      <c r="J52" s="78">
        <f>O42*B42</f>
        <v>0</v>
      </c>
      <c r="K52" s="78">
        <f>32.56*(J42+K42)*H42*B42</f>
        <v>0</v>
      </c>
      <c r="L52" s="93"/>
    </row>
    <row r="53" spans="1:12" x14ac:dyDescent="0.2">
      <c r="A53" s="21">
        <f t="shared" ref="A53:A55" si="3">A43</f>
        <v>0</v>
      </c>
      <c r="B53" s="77">
        <f t="shared" ref="B53:B55" si="4">B43*C43*5280/9</f>
        <v>0</v>
      </c>
      <c r="C53" s="78">
        <f t="shared" ref="C53:C55" si="5">D53*0.06</f>
        <v>0</v>
      </c>
      <c r="D53" s="105">
        <f t="shared" ref="D53:D55" si="6">B43*(D43+E43)*H43*I43*32.56+M43*B43+L43*B43</f>
        <v>0</v>
      </c>
      <c r="E53" s="105">
        <f t="shared" ref="E53:E55" si="7">0.2245*B43*(D43+E43*2+1)*(I43+IF(L43=0,0,1))</f>
        <v>0</v>
      </c>
      <c r="F53" s="78">
        <f t="shared" ref="F53:F55" si="8">0.1247*B43*F43</f>
        <v>0</v>
      </c>
      <c r="G53" s="78">
        <f t="shared" ref="G53:G55" si="9">2.3467*B43*(11*G43)</f>
        <v>0</v>
      </c>
      <c r="H53" s="78">
        <f t="shared" ref="H53:H55" si="10">D53*0.01</f>
        <v>0</v>
      </c>
      <c r="I53" s="79">
        <f t="shared" ref="I53:I55" si="11">N43*B43</f>
        <v>0</v>
      </c>
      <c r="J53" s="78">
        <f t="shared" ref="J53:J55" si="12">O43*B43</f>
        <v>0</v>
      </c>
      <c r="K53" s="78">
        <f t="shared" ref="K53:K55" si="13">32.56*(J43+K43)*H43*B43</f>
        <v>0</v>
      </c>
      <c r="L53" s="93"/>
    </row>
    <row r="54" spans="1:12" x14ac:dyDescent="0.2">
      <c r="A54" s="21">
        <f t="shared" si="3"/>
        <v>0</v>
      </c>
      <c r="B54" s="77">
        <f t="shared" si="4"/>
        <v>0</v>
      </c>
      <c r="C54" s="78">
        <f t="shared" si="5"/>
        <v>0</v>
      </c>
      <c r="D54" s="105">
        <f t="shared" si="6"/>
        <v>0</v>
      </c>
      <c r="E54" s="105">
        <f t="shared" si="7"/>
        <v>0</v>
      </c>
      <c r="F54" s="78">
        <f t="shared" si="8"/>
        <v>0</v>
      </c>
      <c r="G54" s="78">
        <f t="shared" si="9"/>
        <v>0</v>
      </c>
      <c r="H54" s="78">
        <f t="shared" si="10"/>
        <v>0</v>
      </c>
      <c r="I54" s="79">
        <f t="shared" si="11"/>
        <v>0</v>
      </c>
      <c r="J54" s="78">
        <f t="shared" si="12"/>
        <v>0</v>
      </c>
      <c r="K54" s="78">
        <f t="shared" si="13"/>
        <v>0</v>
      </c>
      <c r="L54" s="93"/>
    </row>
    <row r="55" spans="1:12" x14ac:dyDescent="0.2">
      <c r="A55" s="21">
        <f t="shared" si="3"/>
        <v>0</v>
      </c>
      <c r="B55" s="77">
        <f t="shared" si="4"/>
        <v>0</v>
      </c>
      <c r="C55" s="78">
        <f t="shared" si="5"/>
        <v>0</v>
      </c>
      <c r="D55" s="105">
        <f t="shared" si="6"/>
        <v>0</v>
      </c>
      <c r="E55" s="105">
        <f t="shared" si="7"/>
        <v>0</v>
      </c>
      <c r="F55" s="78">
        <f t="shared" si="8"/>
        <v>0</v>
      </c>
      <c r="G55" s="78">
        <f t="shared" si="9"/>
        <v>0</v>
      </c>
      <c r="H55" s="78">
        <f t="shared" si="10"/>
        <v>0</v>
      </c>
      <c r="I55" s="79">
        <f t="shared" si="11"/>
        <v>0</v>
      </c>
      <c r="J55" s="78">
        <f t="shared" si="12"/>
        <v>0</v>
      </c>
      <c r="K55" s="78">
        <f t="shared" si="13"/>
        <v>0</v>
      </c>
      <c r="L55" s="93"/>
    </row>
    <row r="56" spans="1:12" x14ac:dyDescent="0.2">
      <c r="D56" s="106"/>
      <c r="E56" s="106"/>
    </row>
    <row r="57" spans="1:12" ht="13.5" thickBot="1" x14ac:dyDescent="0.25">
      <c r="A57" s="7" t="s">
        <v>56</v>
      </c>
      <c r="B57" s="80">
        <f t="shared" ref="B57:K57" si="14">SUM(B52:B56)</f>
        <v>0</v>
      </c>
      <c r="C57" s="80">
        <f t="shared" si="14"/>
        <v>3229.3007999999995</v>
      </c>
      <c r="D57" s="80">
        <f t="shared" si="14"/>
        <v>53821.679999999993</v>
      </c>
      <c r="E57" s="80">
        <f t="shared" si="14"/>
        <v>160.1583</v>
      </c>
      <c r="F57" s="80">
        <f t="shared" si="14"/>
        <v>39.056039999999996</v>
      </c>
      <c r="G57" s="80">
        <f t="shared" si="14"/>
        <v>449.15837999999991</v>
      </c>
      <c r="H57" s="80">
        <f t="shared" si="14"/>
        <v>538.21679999999992</v>
      </c>
      <c r="I57" s="80">
        <f t="shared" si="14"/>
        <v>0</v>
      </c>
      <c r="J57" s="80">
        <f t="shared" si="14"/>
        <v>0</v>
      </c>
      <c r="K57" s="80">
        <f t="shared" si="14"/>
        <v>0</v>
      </c>
      <c r="L57" s="94"/>
    </row>
    <row r="58" spans="1:12" ht="13.5" thickTop="1" x14ac:dyDescent="0.2"/>
  </sheetData>
  <phoneticPr fontId="6" type="noConversion"/>
  <pageMargins left="0.25" right="0.25" top="0.5" bottom="0.5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8"/>
  <sheetViews>
    <sheetView zoomScaleNormal="100" workbookViewId="0">
      <selection activeCell="C10" sqref="C10:K10"/>
    </sheetView>
  </sheetViews>
  <sheetFormatPr defaultRowHeight="12.75" x14ac:dyDescent="0.2"/>
  <cols>
    <col min="1" max="1" width="2.7109375" customWidth="1"/>
    <col min="2" max="2" width="19.28515625" customWidth="1"/>
    <col min="3" max="3" width="2.7109375" customWidth="1"/>
    <col min="4" max="4" width="7.85546875" customWidth="1"/>
    <col min="5" max="5" width="2.7109375" customWidth="1"/>
    <col min="6" max="6" width="17.42578125" customWidth="1"/>
    <col min="7" max="7" width="2.7109375" customWidth="1"/>
    <col min="8" max="8" width="7.85546875" customWidth="1"/>
    <col min="9" max="9" width="2.7109375" customWidth="1"/>
    <col min="10" max="10" width="15" customWidth="1"/>
    <col min="11" max="11" width="2.7109375" customWidth="1"/>
    <col min="12" max="12" width="6.7109375" style="3" customWidth="1"/>
  </cols>
  <sheetData>
    <row r="1" spans="1:15" ht="18" x14ac:dyDescent="0.25">
      <c r="A1" s="116" t="s">
        <v>58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26"/>
    </row>
    <row r="2" spans="1:15" ht="18" x14ac:dyDescent="0.25">
      <c r="A2" s="3"/>
      <c r="B2" s="42" t="s">
        <v>59</v>
      </c>
      <c r="C2" s="117"/>
      <c r="D2" s="118"/>
      <c r="E2" s="118"/>
      <c r="F2" s="42" t="s">
        <v>60</v>
      </c>
      <c r="G2" s="118"/>
      <c r="H2" s="118"/>
      <c r="I2" s="118"/>
      <c r="J2" s="27"/>
      <c r="K2" s="27"/>
      <c r="L2" s="27"/>
    </row>
    <row r="3" spans="1:1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5" ht="15.75" x14ac:dyDescent="0.25">
      <c r="A4" s="119" t="s">
        <v>61</v>
      </c>
      <c r="B4" s="119"/>
      <c r="C4" s="120"/>
      <c r="D4" s="120"/>
      <c r="E4" s="120"/>
      <c r="F4" s="120"/>
      <c r="G4" s="120"/>
      <c r="H4" s="120"/>
      <c r="I4" s="120"/>
      <c r="J4" s="120"/>
      <c r="K4" s="120"/>
      <c r="L4" s="28"/>
    </row>
    <row r="5" spans="1:15" ht="15.75" x14ac:dyDescent="0.25">
      <c r="A5" s="119" t="s">
        <v>62</v>
      </c>
      <c r="B5" s="119"/>
      <c r="C5" s="125"/>
      <c r="D5" s="125"/>
      <c r="E5" s="125"/>
      <c r="F5" s="125"/>
      <c r="G5" s="125"/>
      <c r="H5" s="125"/>
      <c r="I5" s="125"/>
      <c r="J5" s="125"/>
      <c r="K5" s="125"/>
      <c r="L5" s="28"/>
    </row>
    <row r="6" spans="1:15" ht="15.75" x14ac:dyDescent="0.25">
      <c r="A6" s="119" t="s">
        <v>63</v>
      </c>
      <c r="B6" s="119"/>
      <c r="C6" s="124"/>
      <c r="D6" s="124"/>
      <c r="E6" s="124"/>
      <c r="F6" s="124"/>
      <c r="G6" s="124"/>
      <c r="H6" s="124"/>
      <c r="I6" s="124"/>
      <c r="J6" s="124"/>
      <c r="K6" s="124"/>
      <c r="L6" s="28"/>
    </row>
    <row r="7" spans="1:15" ht="15.75" x14ac:dyDescent="0.25">
      <c r="A7" s="119" t="s">
        <v>64</v>
      </c>
      <c r="B7" s="119"/>
      <c r="C7" s="124"/>
      <c r="D7" s="124"/>
      <c r="E7" s="124"/>
      <c r="F7" s="124"/>
      <c r="G7" s="124"/>
      <c r="H7" s="124"/>
      <c r="I7" s="124"/>
      <c r="J7" s="124"/>
      <c r="K7" s="124"/>
      <c r="L7" s="28"/>
    </row>
    <row r="8" spans="1:15" ht="15.75" x14ac:dyDescent="0.25">
      <c r="A8" s="119" t="s">
        <v>65</v>
      </c>
      <c r="B8" s="119"/>
      <c r="C8" s="124"/>
      <c r="D8" s="124"/>
      <c r="E8" s="124"/>
      <c r="F8" s="124"/>
      <c r="G8" s="124"/>
      <c r="H8" s="124"/>
      <c r="I8" s="124"/>
      <c r="J8" s="124"/>
      <c r="K8" s="124"/>
      <c r="L8" s="28"/>
    </row>
    <row r="9" spans="1:15" ht="15.75" x14ac:dyDescent="0.25">
      <c r="A9" s="119" t="s">
        <v>66</v>
      </c>
      <c r="B9" s="119"/>
      <c r="C9" s="124"/>
      <c r="D9" s="124"/>
      <c r="E9" s="124"/>
      <c r="F9" s="124"/>
      <c r="G9" s="124"/>
      <c r="H9" s="124"/>
      <c r="I9" s="124"/>
      <c r="J9" s="124"/>
      <c r="K9" s="124"/>
      <c r="L9" s="28"/>
      <c r="O9" s="25"/>
    </row>
    <row r="10" spans="1:15" ht="15.75" x14ac:dyDescent="0.25">
      <c r="A10" s="119" t="s">
        <v>67</v>
      </c>
      <c r="B10" s="119"/>
      <c r="C10" s="122"/>
      <c r="D10" s="122"/>
      <c r="E10" s="122"/>
      <c r="F10" s="122"/>
      <c r="G10" s="122"/>
      <c r="H10" s="122"/>
      <c r="I10" s="122"/>
      <c r="J10" s="122"/>
      <c r="K10" s="122"/>
      <c r="L10" s="28"/>
    </row>
    <row r="11" spans="1:15" x14ac:dyDescent="0.2">
      <c r="A11" s="3"/>
      <c r="B11" s="29"/>
      <c r="C11" s="29"/>
      <c r="D11" s="3"/>
      <c r="E11" s="3"/>
      <c r="F11" s="3"/>
      <c r="G11" s="3"/>
      <c r="H11" s="43"/>
      <c r="I11" s="3"/>
      <c r="J11" s="3"/>
      <c r="K11" s="3"/>
    </row>
    <row r="12" spans="1:15" x14ac:dyDescent="0.2">
      <c r="A12" s="123" t="s">
        <v>68</v>
      </c>
      <c r="B12" s="123"/>
      <c r="C12" s="45"/>
      <c r="D12" s="3"/>
      <c r="E12" s="123" t="s">
        <v>69</v>
      </c>
      <c r="F12" s="123"/>
      <c r="G12" s="3"/>
      <c r="H12" s="43"/>
      <c r="I12" s="123" t="s">
        <v>70</v>
      </c>
      <c r="J12" s="123"/>
      <c r="K12" s="3"/>
    </row>
    <row r="13" spans="1:15" ht="6.75" customHeight="1" x14ac:dyDescent="0.2">
      <c r="A13" s="3"/>
      <c r="B13" s="37"/>
      <c r="C13" s="29"/>
      <c r="D13" s="3"/>
      <c r="E13" s="3"/>
      <c r="F13" s="37"/>
      <c r="G13" s="3"/>
      <c r="H13" s="43"/>
      <c r="I13" s="3"/>
      <c r="J13" s="37"/>
      <c r="K13" s="3"/>
    </row>
    <row r="14" spans="1:15" x14ac:dyDescent="0.2">
      <c r="A14" s="30"/>
      <c r="B14" s="31" t="s">
        <v>101</v>
      </c>
      <c r="C14" s="3"/>
      <c r="D14" s="3"/>
      <c r="E14" s="30"/>
      <c r="F14" s="31" t="s">
        <v>71</v>
      </c>
      <c r="G14" s="3"/>
      <c r="H14" s="43"/>
      <c r="I14" s="30"/>
      <c r="J14" s="31" t="s">
        <v>72</v>
      </c>
      <c r="K14" s="3"/>
    </row>
    <row r="15" spans="1:15" ht="6.75" customHeight="1" x14ac:dyDescent="0.2">
      <c r="A15" s="29"/>
      <c r="B15" s="31"/>
      <c r="C15" s="29"/>
      <c r="D15" s="3"/>
      <c r="E15" s="3"/>
      <c r="F15" s="46"/>
      <c r="G15" s="3"/>
      <c r="H15" s="43"/>
      <c r="I15" s="3"/>
      <c r="J15" s="46"/>
      <c r="K15" s="3"/>
    </row>
    <row r="16" spans="1:15" x14ac:dyDescent="0.2">
      <c r="A16" s="30"/>
      <c r="B16" s="31" t="s">
        <v>73</v>
      </c>
      <c r="C16" s="3"/>
      <c r="D16" s="3"/>
      <c r="E16" s="30"/>
      <c r="F16" s="31" t="s">
        <v>74</v>
      </c>
      <c r="G16" s="3"/>
      <c r="H16" s="43"/>
      <c r="I16" s="30"/>
      <c r="J16" s="31" t="s">
        <v>75</v>
      </c>
      <c r="K16" s="3"/>
    </row>
    <row r="17" spans="1:13" ht="6.75" customHeight="1" x14ac:dyDescent="0.2">
      <c r="A17" s="29"/>
      <c r="B17" s="31"/>
      <c r="C17" s="29"/>
      <c r="D17" s="3"/>
      <c r="E17" s="3"/>
      <c r="F17" s="46"/>
      <c r="G17" s="3"/>
      <c r="H17" s="43"/>
      <c r="I17" s="3"/>
      <c r="J17" s="46"/>
      <c r="K17" s="3"/>
    </row>
    <row r="18" spans="1:13" x14ac:dyDescent="0.2">
      <c r="A18" s="30"/>
      <c r="B18" s="31" t="s">
        <v>76</v>
      </c>
      <c r="C18" s="3"/>
      <c r="D18" s="3"/>
      <c r="E18" s="30"/>
      <c r="F18" s="3" t="s">
        <v>77</v>
      </c>
      <c r="G18" s="3"/>
      <c r="H18" s="43"/>
      <c r="I18" s="30"/>
      <c r="J18" s="31" t="s">
        <v>78</v>
      </c>
      <c r="K18" s="3"/>
    </row>
    <row r="19" spans="1:13" ht="6.75" customHeight="1" x14ac:dyDescent="0.2">
      <c r="A19" s="29"/>
      <c r="B19" s="31"/>
      <c r="C19" s="29"/>
      <c r="D19" s="3"/>
      <c r="E19" s="3"/>
      <c r="F19" s="31"/>
      <c r="G19" s="3"/>
      <c r="H19" s="43"/>
      <c r="I19" s="3"/>
      <c r="J19" s="3"/>
      <c r="K19" s="3"/>
    </row>
    <row r="20" spans="1:13" x14ac:dyDescent="0.2">
      <c r="A20" s="30"/>
      <c r="B20" s="31" t="s">
        <v>79</v>
      </c>
      <c r="C20" s="3"/>
      <c r="D20" s="3"/>
      <c r="E20" s="30"/>
      <c r="F20" s="31" t="s">
        <v>80</v>
      </c>
      <c r="G20" s="3"/>
      <c r="H20" s="43"/>
      <c r="K20" s="3"/>
      <c r="M20" s="3"/>
    </row>
    <row r="21" spans="1:13" ht="6.75" customHeight="1" x14ac:dyDescent="0.2">
      <c r="A21" s="3"/>
      <c r="B21" s="47"/>
      <c r="C21" s="3"/>
      <c r="D21" s="3"/>
      <c r="E21" s="3"/>
      <c r="F21" s="3"/>
      <c r="G21" s="3"/>
      <c r="H21" s="43"/>
      <c r="K21" s="3"/>
      <c r="M21" s="3"/>
    </row>
    <row r="22" spans="1:13" ht="12.75" customHeight="1" x14ac:dyDescent="0.2">
      <c r="C22" s="3"/>
      <c r="D22" s="3"/>
      <c r="E22" s="30"/>
      <c r="F22" s="31" t="s">
        <v>81</v>
      </c>
      <c r="G22" s="3"/>
      <c r="H22" s="3"/>
      <c r="I22" s="44" t="s">
        <v>82</v>
      </c>
      <c r="J22" s="44"/>
      <c r="K22" s="3"/>
      <c r="M22" s="3"/>
    </row>
    <row r="23" spans="1:13" ht="6.75" customHeight="1" x14ac:dyDescent="0.2">
      <c r="C23" s="3"/>
      <c r="D23" s="3"/>
      <c r="E23" s="3"/>
      <c r="F23" s="3"/>
      <c r="G23" s="3"/>
      <c r="H23" s="3"/>
      <c r="I23" s="3"/>
      <c r="J23" s="37"/>
      <c r="K23" s="3"/>
      <c r="L23" s="32"/>
      <c r="M23" s="3"/>
    </row>
    <row r="24" spans="1:13" ht="12.75" customHeight="1" x14ac:dyDescent="0.2">
      <c r="A24" s="44" t="s">
        <v>83</v>
      </c>
      <c r="B24" s="44"/>
      <c r="C24" s="3"/>
      <c r="D24" s="3"/>
      <c r="G24" s="3"/>
      <c r="H24" s="3"/>
      <c r="I24" s="33"/>
      <c r="J24" s="34" t="s">
        <v>102</v>
      </c>
      <c r="K24" s="3"/>
      <c r="M24" s="3"/>
    </row>
    <row r="25" spans="1:13" ht="6.75" customHeight="1" x14ac:dyDescent="0.2">
      <c r="A25" s="3"/>
      <c r="B25" s="37"/>
      <c r="C25" s="3"/>
      <c r="D25" s="3"/>
      <c r="G25" s="3"/>
      <c r="H25" s="3"/>
      <c r="I25" s="3"/>
      <c r="J25" s="34"/>
      <c r="K25" s="3"/>
      <c r="M25" s="3"/>
    </row>
    <row r="26" spans="1:13" ht="12.75" customHeight="1" x14ac:dyDescent="0.2">
      <c r="A26" s="36"/>
      <c r="B26" s="121" t="s">
        <v>84</v>
      </c>
      <c r="C26" s="3"/>
      <c r="D26" s="3"/>
      <c r="E26" s="44" t="s">
        <v>85</v>
      </c>
      <c r="F26" s="44"/>
      <c r="G26" s="3"/>
      <c r="H26" s="3"/>
      <c r="I26" s="33"/>
      <c r="J26" s="34" t="s">
        <v>103</v>
      </c>
      <c r="K26" s="37"/>
      <c r="M26" s="3"/>
    </row>
    <row r="27" spans="1:13" ht="6.75" customHeight="1" x14ac:dyDescent="0.2">
      <c r="A27" s="3"/>
      <c r="B27" s="121"/>
      <c r="C27" s="3"/>
      <c r="D27" s="3"/>
      <c r="E27" s="3"/>
      <c r="F27" s="37"/>
      <c r="G27" s="3"/>
      <c r="H27" s="3"/>
      <c r="I27" s="3"/>
      <c r="J27" s="34"/>
      <c r="K27" s="37"/>
      <c r="L27" s="32"/>
      <c r="M27" s="3"/>
    </row>
    <row r="28" spans="1:13" ht="12.75" customHeight="1" x14ac:dyDescent="0.2">
      <c r="A28" s="3"/>
      <c r="B28" s="121"/>
      <c r="C28" s="3"/>
      <c r="D28" s="35"/>
      <c r="E28" s="30"/>
      <c r="F28" s="31" t="s">
        <v>86</v>
      </c>
      <c r="G28" s="3"/>
      <c r="H28" s="3"/>
      <c r="I28" s="33"/>
      <c r="J28" s="34" t="s">
        <v>104</v>
      </c>
      <c r="K28" s="3"/>
      <c r="M28" s="3"/>
    </row>
    <row r="29" spans="1:13" ht="6.75" customHeight="1" x14ac:dyDescent="0.2">
      <c r="A29" s="3"/>
      <c r="B29" s="3"/>
      <c r="C29" s="3"/>
      <c r="D29" s="3"/>
      <c r="E29" s="3"/>
      <c r="F29" s="46"/>
      <c r="G29" s="3"/>
      <c r="H29" s="3"/>
      <c r="I29" s="3"/>
      <c r="J29" s="3"/>
      <c r="K29" s="3"/>
      <c r="M29" s="3"/>
    </row>
    <row r="30" spans="1:13" ht="12.75" customHeight="1" x14ac:dyDescent="0.2">
      <c r="C30" s="3"/>
      <c r="D30" s="3"/>
      <c r="E30" s="30"/>
      <c r="F30" s="31" t="s">
        <v>87</v>
      </c>
      <c r="G30" s="3"/>
      <c r="H30" s="3"/>
      <c r="K30" s="3"/>
      <c r="M30" s="3"/>
    </row>
    <row r="31" spans="1:13" ht="6.75" customHeight="1" x14ac:dyDescent="0.2">
      <c r="C31" s="3"/>
      <c r="D31" s="3"/>
      <c r="E31" s="3"/>
      <c r="F31" s="46"/>
      <c r="G31" s="3"/>
      <c r="H31" s="3"/>
      <c r="K31" s="3"/>
      <c r="M31" s="3"/>
    </row>
    <row r="32" spans="1:13" ht="12.75" customHeight="1" x14ac:dyDescent="0.2">
      <c r="A32" s="44" t="s">
        <v>88</v>
      </c>
      <c r="B32" s="44"/>
      <c r="C32" s="37"/>
      <c r="D32" s="3"/>
      <c r="E32" s="30"/>
      <c r="F32" s="31" t="s">
        <v>89</v>
      </c>
      <c r="G32" s="3"/>
      <c r="H32" s="3"/>
      <c r="I32" s="44" t="s">
        <v>105</v>
      </c>
      <c r="J32" s="44"/>
      <c r="K32" s="3"/>
    </row>
    <row r="33" spans="1:13" ht="6.75" customHeight="1" x14ac:dyDescent="0.2">
      <c r="A33" s="3"/>
      <c r="B33" s="37"/>
      <c r="C33" s="37"/>
      <c r="D33" s="3"/>
      <c r="E33" s="3"/>
      <c r="F33" s="3"/>
      <c r="G33" s="3"/>
      <c r="H33" s="3"/>
      <c r="I33" s="3"/>
      <c r="J33" s="44"/>
      <c r="K33" s="3"/>
    </row>
    <row r="34" spans="1:13" ht="12.75" customHeight="1" x14ac:dyDescent="0.2">
      <c r="A34" s="31" t="s">
        <v>112</v>
      </c>
      <c r="B34" s="31"/>
      <c r="C34" s="35"/>
      <c r="D34" s="3"/>
      <c r="G34" s="3"/>
      <c r="H34" s="3"/>
      <c r="I34" s="36"/>
      <c r="J34" s="31" t="s">
        <v>113</v>
      </c>
      <c r="K34" s="44"/>
    </row>
    <row r="35" spans="1:13" ht="6.75" customHeight="1" x14ac:dyDescent="0.2">
      <c r="A35" s="3"/>
      <c r="B35" s="37"/>
      <c r="C35" s="3"/>
      <c r="D35" s="3"/>
      <c r="G35" s="3"/>
      <c r="H35" s="3"/>
      <c r="I35" s="3"/>
      <c r="J35" s="46"/>
      <c r="K35" s="44"/>
    </row>
    <row r="36" spans="1:13" x14ac:dyDescent="0.2">
      <c r="C36" s="3"/>
      <c r="D36" s="3"/>
      <c r="E36" s="44" t="s">
        <v>91</v>
      </c>
      <c r="F36" s="44"/>
      <c r="G36" s="3"/>
      <c r="H36" s="3"/>
      <c r="I36" s="30"/>
      <c r="J36" s="46" t="s">
        <v>90</v>
      </c>
      <c r="K36" s="3"/>
    </row>
    <row r="37" spans="1:13" ht="6.75" customHeight="1" x14ac:dyDescent="0.2">
      <c r="C37" s="3"/>
      <c r="D37" s="3"/>
      <c r="E37" s="3"/>
      <c r="F37" s="37"/>
      <c r="G37" s="3"/>
      <c r="H37" s="3"/>
      <c r="I37" s="3"/>
      <c r="K37" s="3"/>
    </row>
    <row r="38" spans="1:13" x14ac:dyDescent="0.2">
      <c r="A38" s="44" t="s">
        <v>92</v>
      </c>
      <c r="B38" s="44"/>
      <c r="C38" s="3"/>
      <c r="D38" s="3"/>
      <c r="E38" s="30"/>
      <c r="F38" s="46" t="s">
        <v>100</v>
      </c>
      <c r="G38" s="3"/>
      <c r="H38" s="3"/>
      <c r="I38" s="48"/>
      <c r="J38" t="s">
        <v>106</v>
      </c>
      <c r="K38" s="3"/>
      <c r="M38" s="3"/>
    </row>
    <row r="39" spans="1:13" ht="6.75" customHeight="1" x14ac:dyDescent="0.2">
      <c r="A39" s="3"/>
      <c r="B39" s="37"/>
      <c r="C39" s="3"/>
      <c r="D39" s="3"/>
      <c r="E39" s="3"/>
      <c r="F39" s="46"/>
      <c r="G39" s="3"/>
      <c r="H39" s="3"/>
      <c r="K39" s="3"/>
    </row>
    <row r="40" spans="1:13" x14ac:dyDescent="0.2">
      <c r="A40" s="30"/>
      <c r="B40" s="31" t="s">
        <v>93</v>
      </c>
      <c r="D40" s="3"/>
      <c r="E40" s="30"/>
      <c r="F40" s="46" t="s">
        <v>94</v>
      </c>
      <c r="G40" s="3"/>
      <c r="H40" s="3"/>
      <c r="K40" s="3"/>
    </row>
    <row r="41" spans="1:13" ht="6.75" customHeight="1" x14ac:dyDescent="0.2">
      <c r="A41" s="3"/>
      <c r="B41" s="46"/>
      <c r="C41" s="3"/>
      <c r="D41" s="3"/>
      <c r="E41" s="38"/>
      <c r="F41" s="39"/>
      <c r="G41" s="3"/>
      <c r="H41" s="3"/>
      <c r="I41" s="3"/>
      <c r="J41" s="3"/>
      <c r="K41" s="3"/>
    </row>
    <row r="42" spans="1:13" x14ac:dyDescent="0.2">
      <c r="A42" s="30"/>
      <c r="B42" s="31" t="s">
        <v>95</v>
      </c>
      <c r="C42" s="3"/>
      <c r="D42" s="3"/>
      <c r="E42" s="30"/>
      <c r="F42" s="46" t="s">
        <v>96</v>
      </c>
      <c r="G42" s="3"/>
      <c r="H42" s="3"/>
      <c r="I42" s="49"/>
      <c r="J42" s="3"/>
      <c r="K42" s="3"/>
    </row>
    <row r="43" spans="1:13" ht="6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3" x14ac:dyDescent="0.2">
      <c r="A44" s="30"/>
      <c r="B44" s="31" t="s">
        <v>107</v>
      </c>
      <c r="D44" s="3"/>
      <c r="E44" s="3"/>
      <c r="F44" s="3"/>
      <c r="G44" s="3"/>
      <c r="H44" s="3"/>
      <c r="I44" s="3"/>
      <c r="J44" s="3"/>
      <c r="K44" s="3"/>
    </row>
    <row r="45" spans="1:13" ht="6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3" x14ac:dyDescent="0.2">
      <c r="C46" s="44" t="s">
        <v>97</v>
      </c>
      <c r="D46" s="40"/>
      <c r="E46" s="3"/>
      <c r="F46" s="3"/>
      <c r="G46" s="3"/>
      <c r="H46" s="40"/>
      <c r="I46" s="40"/>
      <c r="J46" s="3"/>
      <c r="K46" s="3"/>
    </row>
    <row r="47" spans="1:13" ht="6.75" customHeight="1" x14ac:dyDescent="0.2">
      <c r="C47" s="50"/>
      <c r="D47" s="50"/>
      <c r="E47" s="50"/>
      <c r="F47" s="50"/>
      <c r="G47" s="50"/>
      <c r="H47" s="50"/>
      <c r="I47" s="50"/>
      <c r="J47" s="50"/>
      <c r="K47" s="50"/>
    </row>
    <row r="48" spans="1:13" ht="12.75" customHeight="1" x14ac:dyDescent="0.2">
      <c r="A48" s="44" t="s">
        <v>108</v>
      </c>
      <c r="B48" s="44"/>
      <c r="C48" s="50"/>
      <c r="D48" s="50"/>
      <c r="E48" s="50"/>
      <c r="F48" s="50"/>
      <c r="G48" s="50"/>
      <c r="H48" s="50"/>
      <c r="I48" s="50"/>
      <c r="J48" s="50"/>
      <c r="K48" s="50"/>
    </row>
    <row r="49" spans="1:12" ht="6.75" customHeight="1" x14ac:dyDescent="0.2">
      <c r="A49" s="3"/>
      <c r="B49" s="37"/>
      <c r="C49" s="50"/>
      <c r="D49" s="50"/>
      <c r="E49" s="50"/>
      <c r="F49" s="50"/>
      <c r="G49" s="50"/>
      <c r="H49" s="50"/>
      <c r="I49" s="50"/>
      <c r="J49" s="50"/>
      <c r="K49" s="50"/>
    </row>
    <row r="50" spans="1:12" ht="12.75" customHeight="1" x14ac:dyDescent="0.2">
      <c r="A50" s="30"/>
      <c r="B50" s="31" t="s">
        <v>109</v>
      </c>
      <c r="C50" s="50"/>
      <c r="D50" s="50"/>
      <c r="E50" s="50"/>
      <c r="F50" s="50"/>
      <c r="G50" s="50"/>
      <c r="H50" s="50"/>
      <c r="I50" s="50"/>
      <c r="J50" s="50"/>
      <c r="K50" s="50"/>
    </row>
    <row r="51" spans="1:12" ht="6.75" customHeight="1" x14ac:dyDescent="0.2">
      <c r="A51" s="3"/>
      <c r="B51" s="46"/>
      <c r="C51" s="50"/>
      <c r="D51" s="50"/>
      <c r="E51" s="50"/>
      <c r="F51" s="50"/>
      <c r="G51" s="50"/>
      <c r="H51" s="50"/>
      <c r="I51" s="50"/>
      <c r="J51" s="50"/>
      <c r="K51" s="50"/>
      <c r="L51" s="40"/>
    </row>
    <row r="52" spans="1:12" ht="12.75" customHeight="1" x14ac:dyDescent="0.2">
      <c r="A52" s="30"/>
      <c r="B52" s="31" t="s">
        <v>110</v>
      </c>
      <c r="C52" s="50"/>
      <c r="D52" s="50"/>
      <c r="E52" s="50"/>
      <c r="F52" s="50"/>
      <c r="G52" s="50"/>
      <c r="H52" s="50"/>
      <c r="I52" s="50"/>
      <c r="J52" s="50"/>
      <c r="K52" s="50"/>
      <c r="L52" s="40"/>
    </row>
    <row r="53" spans="1:12" ht="6.75" customHeight="1" x14ac:dyDescent="0.2">
      <c r="A53" s="3"/>
      <c r="B53" s="3"/>
      <c r="C53" s="50"/>
      <c r="D53" s="50"/>
      <c r="E53" s="50"/>
      <c r="F53" s="50"/>
      <c r="G53" s="50"/>
      <c r="H53" s="50"/>
      <c r="I53" s="50"/>
      <c r="J53" s="50"/>
      <c r="K53" s="50"/>
      <c r="L53" s="40"/>
    </row>
    <row r="54" spans="1:12" ht="12.75" customHeight="1" x14ac:dyDescent="0.2">
      <c r="A54" s="30"/>
      <c r="B54" s="31" t="s">
        <v>77</v>
      </c>
      <c r="C54" s="50"/>
      <c r="D54" s="50"/>
      <c r="E54" s="50"/>
      <c r="F54" s="50"/>
      <c r="G54" s="50"/>
      <c r="H54" s="50"/>
      <c r="I54" s="50"/>
      <c r="J54" s="50"/>
      <c r="K54" s="50"/>
      <c r="L54" s="40"/>
    </row>
    <row r="55" spans="1:12" ht="6.75" customHeight="1" x14ac:dyDescent="0.2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40"/>
    </row>
    <row r="56" spans="1:12" ht="12.75" customHeight="1" x14ac:dyDescent="0.2">
      <c r="A56" s="30"/>
      <c r="B56" s="31" t="s">
        <v>111</v>
      </c>
      <c r="C56" s="50"/>
      <c r="D56" s="50"/>
      <c r="E56" s="50"/>
      <c r="F56" s="50"/>
      <c r="G56" s="50"/>
      <c r="H56" s="50"/>
      <c r="I56" s="50"/>
      <c r="J56" s="50"/>
      <c r="K56" s="50"/>
      <c r="L56" s="40"/>
    </row>
    <row r="57" spans="1:12" ht="6.75" customHeight="1" x14ac:dyDescent="0.2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40"/>
    </row>
    <row r="58" spans="1:12" ht="12.75" customHeight="1" x14ac:dyDescent="0.2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</row>
  </sheetData>
  <mergeCells count="21">
    <mergeCell ref="A5:B5"/>
    <mergeCell ref="C5:K5"/>
    <mergeCell ref="C7:K7"/>
    <mergeCell ref="A7:B7"/>
    <mergeCell ref="C6:K6"/>
    <mergeCell ref="A6:B6"/>
    <mergeCell ref="B26:B28"/>
    <mergeCell ref="A9:B9"/>
    <mergeCell ref="C10:K10"/>
    <mergeCell ref="I12:J12"/>
    <mergeCell ref="A8:B8"/>
    <mergeCell ref="C9:K9"/>
    <mergeCell ref="A12:B12"/>
    <mergeCell ref="A10:B10"/>
    <mergeCell ref="E12:F12"/>
    <mergeCell ref="C8:K8"/>
    <mergeCell ref="A1:K1"/>
    <mergeCell ref="C2:E2"/>
    <mergeCell ref="G2:I2"/>
    <mergeCell ref="A4:B4"/>
    <mergeCell ref="C4:K4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Checklist</vt:lpstr>
      <vt:lpstr>Checklist!Print_Area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trpr14428</dc:creator>
  <cp:lastModifiedBy>Prouty, Brace</cp:lastModifiedBy>
  <cp:lastPrinted>2019-08-02T20:49:04Z</cp:lastPrinted>
  <dcterms:created xsi:type="dcterms:W3CDTF">2004-09-16T14:15:45Z</dcterms:created>
  <dcterms:modified xsi:type="dcterms:W3CDTF">2023-02-10T20:17:55Z</dcterms:modified>
</cp:coreProperties>
</file>