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crossecountyorg-my.sharepoint.com/personal/rchamber_lacrossecounty_org/Documents/Budget/2021 Budget/"/>
    </mc:Choice>
  </mc:AlternateContent>
  <xr:revisionPtr revIDLastSave="0" documentId="8_{4D2DA201-E6FE-47B9-A2A6-A25F8FAAAE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" sheetId="1" r:id="rId1"/>
    <sheet name="Sheet1" sheetId="2" state="hidden" r:id="rId2"/>
    <sheet name="Town Bridges" sheetId="3" state="hidden" r:id="rId3"/>
    <sheet name="Maintenance" sheetId="4" state="hidden" r:id="rId4"/>
    <sheet name="Project Problems" sheetId="5" state="hidden" r:id="rId5"/>
    <sheet name="Resurfacing" sheetId="6" state="hidden" r:id="rId6"/>
  </sheets>
  <definedNames>
    <definedName name="_xlnm.Print_Area" localSheetId="0">Plan!$A$1:$L$186</definedName>
  </definedNames>
  <calcPr calcId="191029"/>
  <customWorkbookViews>
    <customWorkbookView name="mpowell - Personal View" guid="{445D3CA2-7745-4557-A686-F3421758D2DA}" mergeInterval="0" personalView="1" maximized="1" xWindow="1" yWindow="1" windowWidth="1680" windowHeight="858" activeSheetId="1"/>
    <customWorkbookView name="rchamber - Personal View" guid="{AB42620D-BB92-46B5-B6E6-9290F836F451}" mergeInterval="0" personalView="1" maximized="1" xWindow="1" yWindow="1" windowWidth="1276" windowHeight="794" activeSheetId="1"/>
    <customWorkbookView name="kback - Personal View" guid="{7E29D17D-C34A-4823-A04C-00C139072AF4}" mergeInterval="0" personalView="1" maximized="1" xWindow="1" yWindow="1" windowWidth="1020" windowHeight="5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8" i="1" l="1"/>
  <c r="G177" i="1"/>
  <c r="F182" i="1"/>
  <c r="F174" i="1"/>
  <c r="F176" i="1"/>
  <c r="L185" i="1" l="1"/>
  <c r="K185" i="1"/>
  <c r="L183" i="1"/>
  <c r="K183" i="1"/>
  <c r="L174" i="1"/>
  <c r="K174" i="1"/>
  <c r="I174" i="1" l="1"/>
  <c r="L182" i="1"/>
  <c r="K182" i="1"/>
  <c r="I182" i="1"/>
  <c r="I183" i="1"/>
  <c r="I185" i="1"/>
  <c r="J169" i="1"/>
  <c r="J164" i="1"/>
  <c r="F164" i="1"/>
  <c r="J156" i="1"/>
  <c r="J157" i="1"/>
  <c r="J185" i="1" s="1"/>
  <c r="G122" i="1" l="1"/>
  <c r="I122" i="1"/>
  <c r="K122" i="1"/>
  <c r="F122" i="1"/>
  <c r="J168" i="1" l="1"/>
  <c r="F168" i="1"/>
  <c r="J167" i="1"/>
  <c r="I167" i="1"/>
  <c r="F167" i="1"/>
  <c r="J166" i="1"/>
  <c r="F166" i="1"/>
  <c r="I165" i="1"/>
  <c r="J103" i="1" l="1"/>
  <c r="J183" i="1" s="1"/>
  <c r="J4" i="1"/>
  <c r="J7" i="1"/>
  <c r="J102" i="1"/>
  <c r="J182" i="1" s="1"/>
  <c r="J174" i="1" l="1"/>
  <c r="J155" i="1"/>
  <c r="J154" i="1"/>
  <c r="J153" i="1"/>
  <c r="J152" i="1"/>
  <c r="J151" i="1"/>
  <c r="J150" i="1"/>
  <c r="J107" i="1"/>
  <c r="J158" i="1" l="1"/>
  <c r="F158" i="1"/>
  <c r="L180" i="1" l="1"/>
  <c r="L179" i="1"/>
  <c r="L181" i="1"/>
  <c r="L178" i="1"/>
  <c r="L177" i="1"/>
  <c r="L176" i="1"/>
  <c r="L175" i="1"/>
  <c r="K180" i="1"/>
  <c r="K179" i="1"/>
  <c r="K181" i="1"/>
  <c r="K177" i="1"/>
  <c r="K176" i="1"/>
  <c r="K175" i="1"/>
  <c r="I180" i="1"/>
  <c r="I179" i="1"/>
  <c r="I181" i="1"/>
  <c r="I178" i="1"/>
  <c r="I177" i="1"/>
  <c r="I176" i="1"/>
  <c r="I175" i="1"/>
  <c r="H178" i="1"/>
  <c r="H177" i="1"/>
  <c r="F181" i="1"/>
  <c r="F186" i="1"/>
  <c r="I186" i="1" l="1"/>
  <c r="L186" i="1"/>
  <c r="J21" i="1"/>
  <c r="J20" i="1"/>
  <c r="I67" i="1"/>
  <c r="J67" i="1" s="1"/>
  <c r="I66" i="1"/>
  <c r="J105" i="1"/>
  <c r="J19" i="1"/>
  <c r="J18" i="1"/>
  <c r="F68" i="1"/>
  <c r="F169" i="1" s="1"/>
  <c r="J69" i="1"/>
  <c r="I70" i="1"/>
  <c r="I71" i="1"/>
  <c r="J71" i="1" s="1"/>
  <c r="I72" i="1"/>
  <c r="J72" i="1" s="1"/>
  <c r="J65" i="1"/>
  <c r="J64" i="1"/>
  <c r="J17" i="1"/>
  <c r="J63" i="1"/>
  <c r="J62" i="1"/>
  <c r="J15" i="1"/>
  <c r="I61" i="1"/>
  <c r="I166" i="1" s="1"/>
  <c r="J22" i="1"/>
  <c r="J13" i="1"/>
  <c r="J12" i="1"/>
  <c r="J11" i="1"/>
  <c r="J104" i="1"/>
  <c r="J10" i="1"/>
  <c r="J9" i="1"/>
  <c r="J8" i="1"/>
  <c r="J68" i="1" l="1"/>
  <c r="I168" i="1"/>
  <c r="J66" i="1"/>
  <c r="H168" i="1" s="1"/>
  <c r="J61" i="1"/>
  <c r="J70" i="1"/>
  <c r="J99" i="1"/>
  <c r="J179" i="1" l="1"/>
  <c r="J101" i="1"/>
  <c r="J181" i="1" s="1"/>
  <c r="J100" i="1" l="1"/>
  <c r="J106" i="1"/>
  <c r="J108" i="1"/>
  <c r="J180" i="1" l="1"/>
  <c r="J5" i="1"/>
  <c r="J175" i="1" l="1"/>
  <c r="J16" i="1"/>
  <c r="K53" i="1" l="1"/>
  <c r="I53" i="1"/>
  <c r="G53" i="1"/>
  <c r="F53" i="1"/>
  <c r="J49" i="1" l="1"/>
  <c r="J52" i="1" l="1"/>
  <c r="J50" i="1"/>
  <c r="K158" i="1" l="1"/>
  <c r="I158" i="1"/>
  <c r="I84" i="1" l="1"/>
  <c r="I83" i="1"/>
  <c r="I82" i="1"/>
  <c r="I81" i="1"/>
  <c r="I80" i="1"/>
  <c r="I79" i="1"/>
  <c r="I169" i="1" l="1"/>
  <c r="J78" i="1"/>
  <c r="J77" i="1"/>
  <c r="J76" i="1"/>
  <c r="J75" i="1"/>
  <c r="J74" i="1"/>
  <c r="J73" i="1"/>
  <c r="G46" i="1" l="1"/>
  <c r="I46" i="1"/>
  <c r="K46" i="1"/>
  <c r="G85" i="1"/>
  <c r="G96" i="1"/>
  <c r="I96" i="1"/>
  <c r="K9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90" i="1"/>
  <c r="J91" i="1"/>
  <c r="J92" i="1"/>
  <c r="J93" i="1"/>
  <c r="J94" i="1"/>
  <c r="J95" i="1"/>
  <c r="J57" i="1"/>
  <c r="J177" i="1" s="1"/>
  <c r="J79" i="1"/>
  <c r="J80" i="1"/>
  <c r="J81" i="1"/>
  <c r="J82" i="1"/>
  <c r="J83" i="1"/>
  <c r="J84" i="1"/>
  <c r="J51" i="1"/>
  <c r="J14" i="1"/>
  <c r="H166" i="1" s="1"/>
  <c r="J6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22" i="1" l="1"/>
  <c r="J176" i="1"/>
  <c r="J53" i="1"/>
  <c r="F59" i="1"/>
  <c r="F165" i="1" s="1"/>
  <c r="I58" i="1"/>
  <c r="I164" i="1" s="1"/>
  <c r="K178" i="1" l="1"/>
  <c r="K186" i="1" s="1"/>
  <c r="K59" i="1"/>
  <c r="J58" i="1"/>
  <c r="H164" i="1" s="1"/>
  <c r="J60" i="1"/>
  <c r="J165" i="1" l="1"/>
  <c r="J178" i="1"/>
  <c r="J186" i="1" s="1"/>
  <c r="J59" i="1"/>
  <c r="H165" i="1" s="1"/>
  <c r="K85" i="1"/>
  <c r="I85" i="1" l="1"/>
  <c r="F85" i="1"/>
  <c r="F144" i="1" l="1"/>
  <c r="F96" i="1"/>
  <c r="G144" i="1" l="1"/>
  <c r="I144" i="1" l="1"/>
  <c r="I160" i="1" s="1"/>
  <c r="J126" i="1" l="1"/>
  <c r="H169" i="1" s="1"/>
  <c r="J89" i="1"/>
  <c r="H167" i="1" s="1"/>
  <c r="J96" i="1" l="1"/>
  <c r="I170" i="1"/>
  <c r="J144" i="1" l="1"/>
  <c r="K144" i="1" l="1"/>
  <c r="K160" i="1" s="1"/>
  <c r="J23" i="6" l="1"/>
  <c r="G23" i="6"/>
  <c r="F23" i="6"/>
  <c r="K5" i="3"/>
  <c r="J5" i="3"/>
  <c r="I5" i="3"/>
  <c r="F5" i="3"/>
  <c r="J170" i="1"/>
  <c r="J85" i="1" l="1"/>
  <c r="F46" i="1"/>
  <c r="J46" i="1"/>
  <c r="F170" i="1" l="1"/>
  <c r="F160" i="1"/>
  <c r="J160" i="1"/>
  <c r="H170" i="1"/>
</calcChain>
</file>

<file path=xl/sharedStrings.xml><?xml version="1.0" encoding="utf-8"?>
<sst xmlns="http://schemas.openxmlformats.org/spreadsheetml/2006/main" count="920" uniqueCount="279">
  <si>
    <t>Road</t>
  </si>
  <si>
    <t>From</t>
  </si>
  <si>
    <t>To</t>
  </si>
  <si>
    <t>Budget Cost Construction</t>
  </si>
  <si>
    <t>Mileage</t>
  </si>
  <si>
    <t>CTH A</t>
  </si>
  <si>
    <t>STH 108</t>
  </si>
  <si>
    <t>CTH TA</t>
  </si>
  <si>
    <t>CTH B</t>
  </si>
  <si>
    <t>CTH BW</t>
  </si>
  <si>
    <t>CTH U</t>
  </si>
  <si>
    <t>Notes</t>
  </si>
  <si>
    <t>Urban Section</t>
  </si>
  <si>
    <t>CTH J</t>
  </si>
  <si>
    <t>CTH B/O</t>
  </si>
  <si>
    <t>Intersection Improvement</t>
  </si>
  <si>
    <t>CTH B/U</t>
  </si>
  <si>
    <t>CTH C</t>
  </si>
  <si>
    <t>Buol Rd</t>
  </si>
  <si>
    <t>Garland St</t>
  </si>
  <si>
    <t>Part Urban w/overpass</t>
  </si>
  <si>
    <t>CTH DE</t>
  </si>
  <si>
    <t>CTH D</t>
  </si>
  <si>
    <t>CTH W</t>
  </si>
  <si>
    <t>CTH D/DH</t>
  </si>
  <si>
    <t>CTH M</t>
  </si>
  <si>
    <t>CTH E</t>
  </si>
  <si>
    <t>McRae Rd</t>
  </si>
  <si>
    <t>CTH SN</t>
  </si>
  <si>
    <t>CTH HD</t>
  </si>
  <si>
    <t>STH 162</t>
  </si>
  <si>
    <t>CTH H</t>
  </si>
  <si>
    <t>CTH G</t>
  </si>
  <si>
    <t>STH 35</t>
  </si>
  <si>
    <t>CTH I</t>
  </si>
  <si>
    <t>CTH II</t>
  </si>
  <si>
    <t>STH 33</t>
  </si>
  <si>
    <t>CTH Y</t>
  </si>
  <si>
    <t>CTH JJ</t>
  </si>
  <si>
    <t>CTH O</t>
  </si>
  <si>
    <t>Malzacher Rd</t>
  </si>
  <si>
    <t>CTH M/B</t>
  </si>
  <si>
    <t>CTH M/C</t>
  </si>
  <si>
    <t>J O Johnson</t>
  </si>
  <si>
    <t>CTH MH</t>
  </si>
  <si>
    <t>STH 53</t>
  </si>
  <si>
    <t>Access Control</t>
  </si>
  <si>
    <t>CTH N &amp; CTH O</t>
  </si>
  <si>
    <t>CTH OA</t>
  </si>
  <si>
    <t>CTH FO</t>
  </si>
  <si>
    <t>CTH OT/XX</t>
  </si>
  <si>
    <t>CTH OT</t>
  </si>
  <si>
    <t>CTH XX</t>
  </si>
  <si>
    <t>CTH ZM</t>
  </si>
  <si>
    <t>CTH P</t>
  </si>
  <si>
    <t>Pinske Ln</t>
  </si>
  <si>
    <t>Endcott Dr.</t>
  </si>
  <si>
    <t>CTH S</t>
  </si>
  <si>
    <t>Alpine Ln.</t>
  </si>
  <si>
    <t>CTH T</t>
  </si>
  <si>
    <t>CTH TT</t>
  </si>
  <si>
    <t>CTH V</t>
  </si>
  <si>
    <t xml:space="preserve">CTH T </t>
  </si>
  <si>
    <t>CTH Q</t>
  </si>
  <si>
    <t>CTH VV</t>
  </si>
  <si>
    <t>Lockington Rd.</t>
  </si>
  <si>
    <t>CTH X</t>
  </si>
  <si>
    <t>CTH ZN</t>
  </si>
  <si>
    <t>CTH YY</t>
  </si>
  <si>
    <t>CTH Z</t>
  </si>
  <si>
    <t xml:space="preserve">STH 35 </t>
  </si>
  <si>
    <t>CTH ZB</t>
  </si>
  <si>
    <t xml:space="preserve">CTH Z </t>
  </si>
  <si>
    <t>Front St.</t>
  </si>
  <si>
    <t>CTH ZZ</t>
  </si>
  <si>
    <t>All CTHs</t>
  </si>
  <si>
    <t>County Wide</t>
  </si>
  <si>
    <t>Sign upgrade</t>
  </si>
  <si>
    <t>Total</t>
  </si>
  <si>
    <t>Rural Section</t>
  </si>
  <si>
    <t>Majors &amp; Enhancements</t>
  </si>
  <si>
    <t>Termini</t>
  </si>
  <si>
    <t>Reconditioning &amp; Rehabilitation</t>
  </si>
  <si>
    <t>Paser Rating</t>
  </si>
  <si>
    <t>4, 3 &amp; 2</t>
  </si>
  <si>
    <t>Scheduled Year</t>
  </si>
  <si>
    <t>3 &amp; 4</t>
  </si>
  <si>
    <t>Structure #</t>
  </si>
  <si>
    <t>Bridge Rating</t>
  </si>
  <si>
    <t>Budget Cost</t>
  </si>
  <si>
    <t>n/a</t>
  </si>
  <si>
    <t>Feature Crossing</t>
  </si>
  <si>
    <t>B320548</t>
  </si>
  <si>
    <t>Deck Area</t>
  </si>
  <si>
    <t>B320020</t>
  </si>
  <si>
    <t>Bostwick Creek</t>
  </si>
  <si>
    <t>B320019</t>
  </si>
  <si>
    <t>P320100</t>
  </si>
  <si>
    <t>Halfway Creek</t>
  </si>
  <si>
    <t>B320004</t>
  </si>
  <si>
    <t>La Crosse River</t>
  </si>
  <si>
    <t>Small Bridge Work (&lt;20 foot span) Work</t>
  </si>
  <si>
    <t>Town Bridge Work</t>
  </si>
  <si>
    <t>Grant</t>
  </si>
  <si>
    <t>County Cost</t>
  </si>
  <si>
    <t>Crackfilling</t>
  </si>
  <si>
    <t>Every year</t>
  </si>
  <si>
    <t>P320903</t>
  </si>
  <si>
    <t>DROGSETH RD</t>
  </si>
  <si>
    <t>BOSTWICK CREEK</t>
  </si>
  <si>
    <t>768 ft</t>
  </si>
  <si>
    <t>Others Cost</t>
  </si>
  <si>
    <t>McCrae Road</t>
  </si>
  <si>
    <t>STH 162 North</t>
  </si>
  <si>
    <t>CTH JB</t>
  </si>
  <si>
    <t>CTH NN</t>
  </si>
  <si>
    <t>CTH ZB2</t>
  </si>
  <si>
    <t>Local Bridge Program/Bridge &amp; Culvert Aid</t>
  </si>
  <si>
    <t>STH 14</t>
  </si>
  <si>
    <t>Hall Road</t>
  </si>
  <si>
    <t>Wm Severson Road</t>
  </si>
  <si>
    <t>CTH F</t>
  </si>
  <si>
    <t xml:space="preserve">CTH F </t>
  </si>
  <si>
    <t>Briarwood Avenue</t>
  </si>
  <si>
    <t>CTH FA</t>
  </si>
  <si>
    <t>Culdesac</t>
  </si>
  <si>
    <t>CTH K</t>
  </si>
  <si>
    <t>County Line</t>
  </si>
  <si>
    <t xml:space="preserve">STH 162  </t>
  </si>
  <si>
    <t>Muenzenberger Road</t>
  </si>
  <si>
    <t>Seal Coating</t>
  </si>
  <si>
    <t>STH 16</t>
  </si>
  <si>
    <t>Shouldering</t>
  </si>
  <si>
    <t>CTH MM</t>
  </si>
  <si>
    <t>CTH N</t>
  </si>
  <si>
    <t xml:space="preserve">CTH M </t>
  </si>
  <si>
    <t>Cul de sac</t>
  </si>
  <si>
    <t>Improved 2004</t>
  </si>
  <si>
    <t>Improved 2003</t>
  </si>
  <si>
    <t>Improved 1998</t>
  </si>
  <si>
    <t>Improved 2005</t>
  </si>
  <si>
    <t>Improved 1999</t>
  </si>
  <si>
    <t>Improved 2007</t>
  </si>
  <si>
    <t>Improved 1968</t>
  </si>
  <si>
    <t>Improved 1988</t>
  </si>
  <si>
    <t>Improved 2008</t>
  </si>
  <si>
    <t>Improved 2002</t>
  </si>
  <si>
    <t>Improved 2006</t>
  </si>
  <si>
    <t>Improved 1997</t>
  </si>
  <si>
    <t>Various CTHS</t>
  </si>
  <si>
    <t>Sealcoating</t>
  </si>
  <si>
    <t>Turning lane Bluff View Ct.</t>
  </si>
  <si>
    <t>Curve supers deficient south of Dummer farm?</t>
  </si>
  <si>
    <t>Resurfacing/Maintenance Overlays</t>
  </si>
  <si>
    <t xml:space="preserve">Bridge Design and Construction </t>
  </si>
  <si>
    <t>Other Major Maintenance Projects - mainly Storm Water</t>
  </si>
  <si>
    <t>Design</t>
  </si>
  <si>
    <t>Construction</t>
  </si>
  <si>
    <t>Storm Water Proj.</t>
  </si>
  <si>
    <t>Monroe Cnty line</t>
  </si>
  <si>
    <t>Larson Coulee Crk</t>
  </si>
  <si>
    <t>Intersection Improv.</t>
  </si>
  <si>
    <t xml:space="preserve">Willann Ct. </t>
  </si>
  <si>
    <t>Urban Section Widen to 3 lanes</t>
  </si>
  <si>
    <t>Drogseth Rd</t>
  </si>
  <si>
    <r>
      <rPr>
        <b/>
        <sz val="11"/>
        <rFont val="Calibri"/>
        <family val="2"/>
        <scheme val="minor"/>
      </rPr>
      <t>Paser Rating 1-10</t>
    </r>
    <r>
      <rPr>
        <sz val="11"/>
        <rFont val="Calibri"/>
        <family val="2"/>
        <scheme val="minor"/>
      </rPr>
      <t xml:space="preserve">               </t>
    </r>
  </si>
  <si>
    <t xml:space="preserve">1= Poor           </t>
  </si>
  <si>
    <t>10 = Excellent</t>
  </si>
  <si>
    <t>IRR Funding</t>
  </si>
  <si>
    <t>Hinkley Road</t>
  </si>
  <si>
    <t>Airport Road</t>
  </si>
  <si>
    <t>Balmer Road</t>
  </si>
  <si>
    <t xml:space="preserve"> </t>
  </si>
  <si>
    <t>Other Info</t>
  </si>
  <si>
    <t>696-1R</t>
  </si>
  <si>
    <t xml:space="preserve">Br German Valley </t>
  </si>
  <si>
    <t>697-1</t>
  </si>
  <si>
    <t xml:space="preserve">STH 16 </t>
  </si>
  <si>
    <t xml:space="preserve">CTH I </t>
  </si>
  <si>
    <t>Hanson Road</t>
  </si>
  <si>
    <t>Urban Section Reconstruction</t>
  </si>
  <si>
    <t>Urban/Rural Section Rehab</t>
  </si>
  <si>
    <t>Valley View Road</t>
  </si>
  <si>
    <t>Rural/Urban Section</t>
  </si>
  <si>
    <t>Indian Reservation Roads</t>
  </si>
  <si>
    <t>2 &amp; 3</t>
  </si>
  <si>
    <t>3 &amp; 2</t>
  </si>
  <si>
    <t>2 &amp; 4</t>
  </si>
  <si>
    <t>Others</t>
  </si>
  <si>
    <t>TOTAL 2021</t>
  </si>
  <si>
    <t>Safety Improvements</t>
  </si>
  <si>
    <t>CTH T Safety Improvements</t>
  </si>
  <si>
    <t>Brice's Prairie</t>
  </si>
  <si>
    <t>TOTAL 2022</t>
  </si>
  <si>
    <t>Surface in Square Feet</t>
  </si>
  <si>
    <t>CTH ZB-2</t>
  </si>
  <si>
    <t xml:space="preserve">TOTAL </t>
  </si>
  <si>
    <t xml:space="preserve">Total </t>
  </si>
  <si>
    <t>Fleming Creek</t>
  </si>
  <si>
    <t>Cul-de-sac</t>
  </si>
  <si>
    <t>TOTALS</t>
  </si>
  <si>
    <t>County</t>
  </si>
  <si>
    <t>I90 Ramp</t>
  </si>
  <si>
    <t xml:space="preserve">STH 108 </t>
  </si>
  <si>
    <t>Erickson Lane</t>
  </si>
  <si>
    <t>Nelson Road</t>
  </si>
  <si>
    <t>B320014</t>
  </si>
  <si>
    <t>Russian Coulee Creek</t>
  </si>
  <si>
    <t>P320055</t>
  </si>
  <si>
    <t>B320007</t>
  </si>
  <si>
    <t>P320923</t>
  </si>
  <si>
    <t>Mohican Road</t>
  </si>
  <si>
    <t>Br. Sand Lake Coulee</t>
  </si>
  <si>
    <t>Road/Structure #</t>
  </si>
  <si>
    <t>Rural Section &amp; Safety Project</t>
  </si>
  <si>
    <t>3 &amp; 6</t>
  </si>
  <si>
    <t>Unscheduled</t>
  </si>
  <si>
    <t>B320050</t>
  </si>
  <si>
    <t>Coon Creek</t>
  </si>
  <si>
    <t>Posted 20 Ton</t>
  </si>
  <si>
    <t>Posted 25 Ton</t>
  </si>
  <si>
    <t>Sour Creek</t>
  </si>
  <si>
    <t>P320095</t>
  </si>
  <si>
    <t>P320126</t>
  </si>
  <si>
    <t>Knudson Road</t>
  </si>
  <si>
    <t>P320163</t>
  </si>
  <si>
    <t>Drectah Road</t>
  </si>
  <si>
    <t>Garbers Coulee Creek</t>
  </si>
  <si>
    <t>Posted 30 Ton</t>
  </si>
  <si>
    <t>P320175</t>
  </si>
  <si>
    <t>Breidel Coulee Rd</t>
  </si>
  <si>
    <t>Br. Mormon Creek</t>
  </si>
  <si>
    <t>P320910</t>
  </si>
  <si>
    <t>Muenzenberger Rd</t>
  </si>
  <si>
    <t>Posted 15 Ton</t>
  </si>
  <si>
    <t>CTH OT/Commerce</t>
  </si>
  <si>
    <t>I90</t>
  </si>
  <si>
    <t>Kirking Road</t>
  </si>
  <si>
    <t>Jernander Road</t>
  </si>
  <si>
    <t>Rural Design and Safety</t>
  </si>
  <si>
    <t>William Ct.</t>
  </si>
  <si>
    <t>Intersection Improvement Safety</t>
  </si>
  <si>
    <t>TOTAL 2023</t>
  </si>
  <si>
    <t>Concrete Driveways</t>
  </si>
  <si>
    <t>TOTAL 2024</t>
  </si>
  <si>
    <t>Jostad Coulee</t>
  </si>
  <si>
    <t>Culvert</t>
  </si>
  <si>
    <t>CTH M/W</t>
  </si>
  <si>
    <t>Rural Section &amp; Safety Project Design</t>
  </si>
  <si>
    <t>Urban Section Design</t>
  </si>
  <si>
    <t xml:space="preserve">I90 Ramp </t>
  </si>
  <si>
    <t>Clinton St.</t>
  </si>
  <si>
    <t>STP Rural</t>
  </si>
  <si>
    <t xml:space="preserve">STP Rural </t>
  </si>
  <si>
    <t>STP-Urban/Holmen</t>
  </si>
  <si>
    <t>Wolter Road</t>
  </si>
  <si>
    <t>CDBG Close</t>
  </si>
  <si>
    <t>TOTAL 2025</t>
  </si>
  <si>
    <t>STP-Urban</t>
  </si>
  <si>
    <t>Main St.</t>
  </si>
  <si>
    <t>6 &amp; 7</t>
  </si>
  <si>
    <t>BR Burns Creek</t>
  </si>
  <si>
    <t>Projects For 2021</t>
  </si>
  <si>
    <t>Capital Facility Projects</t>
  </si>
  <si>
    <t>Midway Building Upgrade</t>
  </si>
  <si>
    <t>Mindoro Shop Site</t>
  </si>
  <si>
    <t>Deck Area in sq. ft</t>
  </si>
  <si>
    <t>West Salem Truck Shop Design</t>
  </si>
  <si>
    <t>West Salem HVAC Upgrade</t>
  </si>
  <si>
    <t>West Salem Tent Re-Covering</t>
  </si>
  <si>
    <t>West Salem Truck Shop Construction</t>
  </si>
  <si>
    <t xml:space="preserve">Urban Section </t>
  </si>
  <si>
    <t xml:space="preserve">Rural Section  </t>
  </si>
  <si>
    <t>Intersection Real Estate</t>
  </si>
  <si>
    <t>Intersection Design</t>
  </si>
  <si>
    <t>CHIP</t>
  </si>
  <si>
    <t>St Joseph Shop Buildings - Phase 2</t>
  </si>
  <si>
    <t>St Joseph Shop Buildings - Phase 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</si>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</sst>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_(* #,##0.00_);_(* \(#,##0.00\);_(* &quot;-&quot;_);_(@_)"/>
    <numFmt numFmtId="168" formatCode="0.00_);\(0.00\)"/>
  </numFmts>
  <fonts count="28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84">
    <xf numFmtId="0" fontId="0" fillId="0" borderId="0" xfId="0"/>
    <xf numFmtId="0" fontId="1" fillId="0" borderId="0" xfId="0" applyFont="1"/>
    <xf numFmtId="0" fontId="1" fillId="0" borderId="0" xfId="0" applyNumberFormat="1" applyFont="1"/>
    <xf numFmtId="164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NumberFormat="1" applyFont="1"/>
    <xf numFmtId="164" fontId="7" fillId="0" borderId="0" xfId="0" applyNumberFormat="1" applyFont="1"/>
    <xf numFmtId="0" fontId="6" fillId="0" borderId="0" xfId="0" applyNumberFormat="1" applyFont="1"/>
    <xf numFmtId="164" fontId="6" fillId="0" borderId="0" xfId="0" applyNumberFormat="1" applyFont="1"/>
    <xf numFmtId="2" fontId="6" fillId="0" borderId="0" xfId="0" applyNumberFormat="1" applyFont="1"/>
    <xf numFmtId="0" fontId="0" fillId="0" borderId="0" xfId="0" applyFont="1"/>
    <xf numFmtId="0" fontId="8" fillId="0" borderId="0" xfId="1" applyFont="1" applyFill="1" applyBorder="1"/>
    <xf numFmtId="0" fontId="0" fillId="0" borderId="0" xfId="0" applyFont="1" applyProtection="1">
      <protection locked="0"/>
    </xf>
    <xf numFmtId="164" fontId="0" fillId="0" borderId="0" xfId="0" applyNumberFormat="1" applyFont="1" applyProtection="1">
      <protection locked="0"/>
    </xf>
    <xf numFmtId="0" fontId="9" fillId="0" borderId="0" xfId="0" applyFont="1"/>
    <xf numFmtId="165" fontId="7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0" fontId="7" fillId="0" borderId="0" xfId="0" applyFont="1" applyBorder="1"/>
    <xf numFmtId="0" fontId="5" fillId="0" borderId="10" xfId="0" applyFont="1" applyBorder="1"/>
    <xf numFmtId="0" fontId="7" fillId="0" borderId="10" xfId="0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 wrapText="1"/>
    </xf>
    <xf numFmtId="0" fontId="4" fillId="0" borderId="10" xfId="0" applyFont="1" applyBorder="1" applyAlignment="1"/>
    <xf numFmtId="0" fontId="4" fillId="0" borderId="10" xfId="0" applyFont="1" applyBorder="1"/>
    <xf numFmtId="0" fontId="7" fillId="0" borderId="10" xfId="0" applyFont="1" applyBorder="1" applyProtection="1">
      <protection locked="0"/>
    </xf>
    <xf numFmtId="2" fontId="6" fillId="0" borderId="10" xfId="0" applyNumberFormat="1" applyFont="1" applyBorder="1"/>
    <xf numFmtId="0" fontId="2" fillId="0" borderId="11" xfId="0" applyFont="1" applyBorder="1"/>
    <xf numFmtId="0" fontId="7" fillId="0" borderId="12" xfId="0" applyFont="1" applyBorder="1"/>
    <xf numFmtId="0" fontId="5" fillId="0" borderId="12" xfId="0" applyFont="1" applyBorder="1"/>
    <xf numFmtId="0" fontId="7" fillId="0" borderId="13" xfId="0" applyFont="1" applyBorder="1"/>
    <xf numFmtId="0" fontId="2" fillId="0" borderId="14" xfId="0" applyFont="1" applyBorder="1"/>
    <xf numFmtId="0" fontId="7" fillId="0" borderId="3" xfId="0" applyFont="1" applyBorder="1"/>
    <xf numFmtId="0" fontId="5" fillId="0" borderId="3" xfId="0" applyFont="1" applyBorder="1"/>
    <xf numFmtId="0" fontId="7" fillId="0" borderId="15" xfId="0" applyFont="1" applyBorder="1"/>
    <xf numFmtId="2" fontId="6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41" fontId="7" fillId="0" borderId="12" xfId="0" applyNumberFormat="1" applyFont="1" applyBorder="1"/>
    <xf numFmtId="41" fontId="7" fillId="0" borderId="3" xfId="0" applyNumberFormat="1" applyFont="1" applyBorder="1"/>
    <xf numFmtId="41" fontId="7" fillId="0" borderId="0" xfId="0" applyNumberFormat="1" applyFont="1"/>
    <xf numFmtId="41" fontId="0" fillId="0" borderId="0" xfId="0" applyNumberFormat="1"/>
    <xf numFmtId="41" fontId="7" fillId="0" borderId="10" xfId="0" applyNumberFormat="1" applyFont="1" applyBorder="1"/>
    <xf numFmtId="41" fontId="6" fillId="0" borderId="10" xfId="0" applyNumberFormat="1" applyFont="1" applyBorder="1"/>
    <xf numFmtId="41" fontId="6" fillId="0" borderId="10" xfId="0" applyNumberFormat="1" applyFont="1" applyBorder="1" applyAlignment="1"/>
    <xf numFmtId="41" fontId="7" fillId="0" borderId="8" xfId="0" applyNumberFormat="1" applyFont="1" applyBorder="1"/>
    <xf numFmtId="41" fontId="6" fillId="0" borderId="10" xfId="0" applyNumberFormat="1" applyFont="1" applyBorder="1" applyAlignment="1">
      <alignment wrapText="1"/>
    </xf>
    <xf numFmtId="41" fontId="7" fillId="0" borderId="10" xfId="0" applyNumberFormat="1" applyFont="1" applyBorder="1" applyProtection="1">
      <protection locked="0"/>
    </xf>
    <xf numFmtId="41" fontId="6" fillId="0" borderId="10" xfId="0" applyNumberFormat="1" applyFont="1" applyBorder="1" applyAlignment="1">
      <alignment horizontal="center" wrapText="1"/>
    </xf>
    <xf numFmtId="41" fontId="7" fillId="0" borderId="0" xfId="0" applyNumberFormat="1" applyFont="1" applyBorder="1"/>
    <xf numFmtId="0" fontId="7" fillId="0" borderId="0" xfId="0" applyFont="1"/>
    <xf numFmtId="0" fontId="7" fillId="0" borderId="10" xfId="0" applyFont="1" applyBorder="1"/>
    <xf numFmtId="0" fontId="7" fillId="0" borderId="10" xfId="0" applyNumberFormat="1" applyFont="1" applyBorder="1" applyAlignment="1">
      <alignment horizontal="center"/>
    </xf>
    <xf numFmtId="164" fontId="7" fillId="0" borderId="10" xfId="0" applyNumberFormat="1" applyFont="1" applyBorder="1"/>
    <xf numFmtId="0" fontId="2" fillId="0" borderId="10" xfId="0" applyFont="1" applyBorder="1"/>
    <xf numFmtId="0" fontId="7" fillId="0" borderId="10" xfId="1" applyFont="1" applyFill="1" applyBorder="1"/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41" fontId="10" fillId="0" borderId="10" xfId="0" applyNumberFormat="1" applyFont="1" applyBorder="1"/>
    <xf numFmtId="0" fontId="7" fillId="0" borderId="0" xfId="0" applyNumberFormat="1" applyFont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 wrapText="1"/>
    </xf>
    <xf numFmtId="0" fontId="10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2" borderId="10" xfId="0" applyFont="1" applyFill="1" applyBorder="1"/>
    <xf numFmtId="0" fontId="7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1" fontId="7" fillId="2" borderId="10" xfId="0" applyNumberFormat="1" applyFont="1" applyFill="1" applyBorder="1"/>
    <xf numFmtId="0" fontId="5" fillId="2" borderId="10" xfId="0" applyFont="1" applyFill="1" applyBorder="1"/>
    <xf numFmtId="167" fontId="7" fillId="2" borderId="10" xfId="0" applyNumberFormat="1" applyFont="1" applyFill="1" applyBorder="1"/>
    <xf numFmtId="0" fontId="5" fillId="2" borderId="10" xfId="0" applyFont="1" applyFill="1" applyBorder="1" applyAlignment="1">
      <alignment wrapText="1"/>
    </xf>
    <xf numFmtId="0" fontId="7" fillId="2" borderId="16" xfId="0" applyFont="1" applyFill="1" applyBorder="1"/>
    <xf numFmtId="41" fontId="7" fillId="0" borderId="10" xfId="0" applyNumberFormat="1" applyFont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6" fillId="0" borderId="17" xfId="0" applyFont="1" applyBorder="1"/>
    <xf numFmtId="41" fontId="6" fillId="0" borderId="17" xfId="0" applyNumberFormat="1" applyFont="1" applyBorder="1" applyAlignment="1">
      <alignment horizontal="center" wrapText="1"/>
    </xf>
    <xf numFmtId="2" fontId="6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1" fontId="6" fillId="0" borderId="17" xfId="0" applyNumberFormat="1" applyFont="1" applyBorder="1" applyAlignment="1">
      <alignment horizontal="center"/>
    </xf>
    <xf numFmtId="41" fontId="6" fillId="0" borderId="18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7" xfId="0" applyFont="1" applyBorder="1"/>
    <xf numFmtId="0" fontId="6" fillId="0" borderId="19" xfId="0" applyFont="1" applyBorder="1"/>
    <xf numFmtId="0" fontId="6" fillId="0" borderId="19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41" fontId="6" fillId="0" borderId="19" xfId="0" applyNumberFormat="1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1" fontId="6" fillId="0" borderId="19" xfId="0" applyNumberFormat="1" applyFont="1" applyBorder="1" applyAlignment="1">
      <alignment horizontal="center"/>
    </xf>
    <xf numFmtId="0" fontId="0" fillId="0" borderId="0" xfId="0" applyBorder="1"/>
    <xf numFmtId="166" fontId="12" fillId="0" borderId="0" xfId="2" applyNumberFormat="1" applyFont="1" applyBorder="1"/>
    <xf numFmtId="42" fontId="6" fillId="0" borderId="0" xfId="0" applyNumberFormat="1" applyFont="1"/>
    <xf numFmtId="0" fontId="6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1" fontId="6" fillId="0" borderId="2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1" fontId="10" fillId="0" borderId="0" xfId="0" applyNumberFormat="1" applyFont="1" applyBorder="1"/>
    <xf numFmtId="0" fontId="5" fillId="0" borderId="0" xfId="0" applyFont="1" applyBorder="1"/>
    <xf numFmtId="0" fontId="2" fillId="0" borderId="0" xfId="0" applyFont="1" applyBorder="1"/>
    <xf numFmtId="0" fontId="7" fillId="0" borderId="0" xfId="0" applyNumberFormat="1" applyFont="1" applyBorder="1" applyAlignment="1">
      <alignment horizontal="center"/>
    </xf>
    <xf numFmtId="0" fontId="14" fillId="0" borderId="10" xfId="0" applyFont="1" applyBorder="1"/>
    <xf numFmtId="41" fontId="14" fillId="0" borderId="10" xfId="0" applyNumberFormat="1" applyFont="1" applyBorder="1"/>
    <xf numFmtId="0" fontId="14" fillId="0" borderId="0" xfId="0" applyFont="1"/>
    <xf numFmtId="43" fontId="6" fillId="0" borderId="10" xfId="0" applyNumberFormat="1" applyFont="1" applyBorder="1"/>
    <xf numFmtId="168" fontId="6" fillId="0" borderId="0" xfId="0" applyNumberFormat="1" applyFont="1"/>
    <xf numFmtId="41" fontId="7" fillId="0" borderId="0" xfId="3" applyNumberFormat="1" applyFont="1" applyBorder="1"/>
    <xf numFmtId="0" fontId="6" fillId="0" borderId="0" xfId="0" applyFont="1" applyBorder="1" applyAlignment="1">
      <alignment horizontal="right"/>
    </xf>
    <xf numFmtId="41" fontId="6" fillId="0" borderId="0" xfId="3" applyNumberFormat="1" applyFont="1" applyBorder="1"/>
    <xf numFmtId="41" fontId="6" fillId="0" borderId="0" xfId="0" applyNumberFormat="1" applyFont="1" applyBorder="1"/>
    <xf numFmtId="0" fontId="7" fillId="2" borderId="20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16" xfId="0" applyFont="1" applyBorder="1"/>
    <xf numFmtId="2" fontId="7" fillId="2" borderId="20" xfId="0" applyNumberFormat="1" applyFont="1" applyFill="1" applyBorder="1"/>
    <xf numFmtId="0" fontId="6" fillId="0" borderId="0" xfId="0" applyFont="1" applyBorder="1" applyAlignment="1">
      <alignment horizontal="center"/>
    </xf>
    <xf numFmtId="41" fontId="6" fillId="0" borderId="0" xfId="0" applyNumberFormat="1" applyFont="1" applyBorder="1" applyAlignment="1">
      <alignment wrapText="1"/>
    </xf>
    <xf numFmtId="43" fontId="7" fillId="2" borderId="10" xfId="0" applyNumberFormat="1" applyFont="1" applyFill="1" applyBorder="1"/>
    <xf numFmtId="0" fontId="7" fillId="0" borderId="20" xfId="0" applyFont="1" applyBorder="1"/>
    <xf numFmtId="0" fontId="5" fillId="2" borderId="20" xfId="0" applyFont="1" applyFill="1" applyBorder="1"/>
    <xf numFmtId="0" fontId="7" fillId="0" borderId="10" xfId="0" applyFont="1" applyBorder="1" applyAlignment="1">
      <alignment horizontal="left"/>
    </xf>
    <xf numFmtId="41" fontId="15" fillId="2" borderId="10" xfId="0" applyNumberFormat="1" applyFont="1" applyFill="1" applyBorder="1"/>
    <xf numFmtId="41" fontId="15" fillId="0" borderId="16" xfId="0" applyNumberFormat="1" applyFont="1" applyBorder="1"/>
    <xf numFmtId="0" fontId="15" fillId="0" borderId="16" xfId="0" applyFont="1" applyBorder="1"/>
    <xf numFmtId="0" fontId="16" fillId="0" borderId="16" xfId="0" applyFont="1" applyBorder="1"/>
    <xf numFmtId="41" fontId="15" fillId="0" borderId="10" xfId="0" applyNumberFormat="1" applyFont="1" applyBorder="1"/>
    <xf numFmtId="0" fontId="15" fillId="0" borderId="10" xfId="0" applyFont="1" applyBorder="1"/>
    <xf numFmtId="0" fontId="16" fillId="0" borderId="10" xfId="0" applyFont="1" applyBorder="1"/>
    <xf numFmtId="0" fontId="15" fillId="2" borderId="10" xfId="0" applyFont="1" applyFill="1" applyBorder="1"/>
    <xf numFmtId="0" fontId="16" fillId="2" borderId="10" xfId="0" applyFont="1" applyFill="1" applyBorder="1"/>
    <xf numFmtId="0" fontId="15" fillId="2" borderId="10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41" fontId="15" fillId="2" borderId="16" xfId="0" applyNumberFormat="1" applyFont="1" applyFill="1" applyBorder="1"/>
    <xf numFmtId="0" fontId="15" fillId="2" borderId="16" xfId="0" applyFont="1" applyFill="1" applyBorder="1"/>
    <xf numFmtId="0" fontId="16" fillId="2" borderId="16" xfId="0" applyFont="1" applyFill="1" applyBorder="1"/>
    <xf numFmtId="0" fontId="15" fillId="2" borderId="10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16" xfId="0" applyNumberFormat="1" applyFont="1" applyFill="1" applyBorder="1" applyAlignment="1">
      <alignment horizontal="center"/>
    </xf>
    <xf numFmtId="0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4" fontId="15" fillId="0" borderId="16" xfId="0" applyNumberFormat="1" applyFont="1" applyBorder="1"/>
    <xf numFmtId="0" fontId="17" fillId="2" borderId="10" xfId="0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41" fontId="17" fillId="2" borderId="10" xfId="0" applyNumberFormat="1" applyFont="1" applyFill="1" applyBorder="1"/>
    <xf numFmtId="0" fontId="18" fillId="2" borderId="10" xfId="0" applyFont="1" applyFill="1" applyBorder="1"/>
    <xf numFmtId="164" fontId="17" fillId="2" borderId="10" xfId="0" applyNumberFormat="1" applyFont="1" applyFill="1" applyBorder="1"/>
    <xf numFmtId="0" fontId="17" fillId="2" borderId="0" xfId="0" applyFont="1" applyFill="1"/>
    <xf numFmtId="0" fontId="17" fillId="2" borderId="25" xfId="0" applyFont="1" applyFill="1" applyBorder="1"/>
    <xf numFmtId="0" fontId="17" fillId="0" borderId="10" xfId="0" applyFont="1" applyBorder="1"/>
    <xf numFmtId="0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 applyProtection="1">
      <alignment horizontal="center"/>
      <protection locked="0"/>
    </xf>
    <xf numFmtId="41" fontId="17" fillId="0" borderId="10" xfId="0" applyNumberFormat="1" applyFont="1" applyBorder="1"/>
    <xf numFmtId="0" fontId="18" fillId="0" borderId="10" xfId="0" applyFont="1" applyBorder="1"/>
    <xf numFmtId="164" fontId="17" fillId="0" borderId="10" xfId="0" applyNumberFormat="1" applyFont="1" applyBorder="1"/>
    <xf numFmtId="0" fontId="17" fillId="0" borderId="0" xfId="0" applyFont="1"/>
    <xf numFmtId="0" fontId="17" fillId="0" borderId="10" xfId="0" applyFont="1" applyBorder="1" applyAlignment="1">
      <alignment horizontal="center" wrapText="1"/>
    </xf>
    <xf numFmtId="41" fontId="17" fillId="0" borderId="10" xfId="0" applyNumberFormat="1" applyFont="1" applyBorder="1" applyAlignment="1">
      <alignment wrapText="1"/>
    </xf>
    <xf numFmtId="0" fontId="17" fillId="0" borderId="10" xfId="0" applyFont="1" applyBorder="1" applyAlignment="1">
      <alignment horizontal="right" wrapText="1"/>
    </xf>
    <xf numFmtId="0" fontId="18" fillId="0" borderId="10" xfId="0" applyFont="1" applyBorder="1" applyAlignment="1"/>
    <xf numFmtId="41" fontId="17" fillId="0" borderId="10" xfId="0" applyNumberFormat="1" applyFont="1" applyBorder="1" applyAlignment="1"/>
    <xf numFmtId="41" fontId="17" fillId="0" borderId="10" xfId="0" applyNumberFormat="1" applyFont="1" applyBorder="1" applyAlignment="1">
      <alignment horizontal="center" wrapText="1"/>
    </xf>
    <xf numFmtId="0" fontId="17" fillId="0" borderId="10" xfId="0" applyFont="1" applyBorder="1" applyAlignment="1">
      <alignment horizontal="center"/>
    </xf>
    <xf numFmtId="0" fontId="17" fillId="2" borderId="16" xfId="0" applyFont="1" applyFill="1" applyBorder="1"/>
    <xf numFmtId="0" fontId="17" fillId="2" borderId="16" xfId="0" applyNumberFormat="1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41" fontId="17" fillId="2" borderId="16" xfId="0" applyNumberFormat="1" applyFont="1" applyFill="1" applyBorder="1"/>
    <xf numFmtId="0" fontId="18" fillId="2" borderId="16" xfId="0" applyFont="1" applyFill="1" applyBorder="1"/>
    <xf numFmtId="0" fontId="19" fillId="0" borderId="10" xfId="0" applyFont="1" applyBorder="1"/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41" fontId="19" fillId="0" borderId="10" xfId="0" applyNumberFormat="1" applyFont="1" applyBorder="1"/>
    <xf numFmtId="0" fontId="20" fillId="0" borderId="10" xfId="0" applyFont="1" applyBorder="1"/>
    <xf numFmtId="164" fontId="19" fillId="0" borderId="10" xfId="0" applyNumberFormat="1" applyFont="1" applyBorder="1"/>
    <xf numFmtId="0" fontId="19" fillId="0" borderId="0" xfId="0" applyFont="1"/>
    <xf numFmtId="0" fontId="19" fillId="2" borderId="16" xfId="0" applyFont="1" applyFill="1" applyBorder="1"/>
    <xf numFmtId="0" fontId="19" fillId="2" borderId="16" xfId="0" applyNumberFormat="1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41" fontId="19" fillId="2" borderId="16" xfId="0" applyNumberFormat="1" applyFont="1" applyFill="1" applyBorder="1"/>
    <xf numFmtId="0" fontId="20" fillId="2" borderId="16" xfId="0" applyFont="1" applyFill="1" applyBorder="1"/>
    <xf numFmtId="0" fontId="20" fillId="0" borderId="0" xfId="0" applyFont="1"/>
    <xf numFmtId="0" fontId="19" fillId="2" borderId="10" xfId="0" applyFont="1" applyFill="1" applyBorder="1"/>
    <xf numFmtId="0" fontId="19" fillId="2" borderId="10" xfId="0" applyNumberFormat="1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21" fillId="0" borderId="10" xfId="0" applyFont="1" applyBorder="1"/>
    <xf numFmtId="0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41" fontId="21" fillId="0" borderId="10" xfId="0" applyNumberFormat="1" applyFont="1" applyBorder="1"/>
    <xf numFmtId="0" fontId="22" fillId="0" borderId="10" xfId="0" applyFont="1" applyBorder="1"/>
    <xf numFmtId="0" fontId="21" fillId="0" borderId="0" xfId="0" applyFont="1"/>
    <xf numFmtId="0" fontId="22" fillId="0" borderId="0" xfId="0" applyFont="1"/>
    <xf numFmtId="164" fontId="21" fillId="0" borderId="10" xfId="0" applyNumberFormat="1" applyFont="1" applyBorder="1"/>
    <xf numFmtId="0" fontId="15" fillId="0" borderId="0" xfId="0" applyFont="1" applyBorder="1" applyAlignment="1">
      <alignment horizontal="center"/>
    </xf>
    <xf numFmtId="41" fontId="15" fillId="0" borderId="5" xfId="0" applyNumberFormat="1" applyFont="1" applyBorder="1"/>
    <xf numFmtId="0" fontId="17" fillId="0" borderId="0" xfId="0" applyFont="1" applyBorder="1" applyAlignment="1">
      <alignment horizontal="center"/>
    </xf>
    <xf numFmtId="41" fontId="17" fillId="0" borderId="5" xfId="0" applyNumberFormat="1" applyFont="1" applyBorder="1"/>
    <xf numFmtId="0" fontId="23" fillId="0" borderId="0" xfId="0" applyFont="1" applyBorder="1" applyAlignment="1">
      <alignment horizontal="center"/>
    </xf>
    <xf numFmtId="41" fontId="23" fillId="0" borderId="5" xfId="0" applyNumberFormat="1" applyFont="1" applyBorder="1"/>
    <xf numFmtId="0" fontId="21" fillId="0" borderId="0" xfId="0" applyFont="1" applyBorder="1" applyAlignment="1">
      <alignment horizontal="center"/>
    </xf>
    <xf numFmtId="41" fontId="21" fillId="0" borderId="5" xfId="0" applyNumberFormat="1" applyFont="1" applyBorder="1"/>
    <xf numFmtId="0" fontId="16" fillId="0" borderId="0" xfId="0" applyFont="1" applyAlignment="1">
      <alignment shrinkToFit="1"/>
    </xf>
    <xf numFmtId="2" fontId="15" fillId="2" borderId="10" xfId="0" applyNumberFormat="1" applyFont="1" applyFill="1" applyBorder="1"/>
    <xf numFmtId="2" fontId="15" fillId="2" borderId="16" xfId="0" applyNumberFormat="1" applyFont="1" applyFill="1" applyBorder="1"/>
    <xf numFmtId="2" fontId="15" fillId="0" borderId="10" xfId="0" applyNumberFormat="1" applyFont="1" applyBorder="1"/>
    <xf numFmtId="2" fontId="15" fillId="0" borderId="16" xfId="0" applyNumberFormat="1" applyFont="1" applyBorder="1"/>
    <xf numFmtId="41" fontId="15" fillId="2" borderId="10" xfId="0" applyNumberFormat="1" applyFont="1" applyFill="1" applyBorder="1" applyAlignment="1">
      <alignment horizontal="center"/>
    </xf>
    <xf numFmtId="41" fontId="15" fillId="2" borderId="16" xfId="0" applyNumberFormat="1" applyFont="1" applyFill="1" applyBorder="1" applyAlignment="1">
      <alignment horizontal="center"/>
    </xf>
    <xf numFmtId="41" fontId="15" fillId="0" borderId="10" xfId="0" applyNumberFormat="1" applyFont="1" applyBorder="1" applyAlignment="1">
      <alignment horizontal="center"/>
    </xf>
    <xf numFmtId="41" fontId="15" fillId="0" borderId="16" xfId="0" applyNumberFormat="1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41" fontId="7" fillId="2" borderId="20" xfId="0" applyNumberFormat="1" applyFont="1" applyFill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41" fontId="7" fillId="0" borderId="0" xfId="0" applyNumberFormat="1" applyFont="1" applyBorder="1" applyAlignment="1">
      <alignment wrapText="1"/>
    </xf>
    <xf numFmtId="0" fontId="24" fillId="0" borderId="0" xfId="0" applyFont="1" applyBorder="1"/>
    <xf numFmtId="41" fontId="15" fillId="2" borderId="24" xfId="0" applyNumberFormat="1" applyFont="1" applyFill="1" applyBorder="1"/>
    <xf numFmtId="41" fontId="15" fillId="0" borderId="24" xfId="0" applyNumberFormat="1" applyFont="1" applyBorder="1"/>
    <xf numFmtId="0" fontId="15" fillId="0" borderId="0" xfId="0" applyFont="1" applyBorder="1"/>
    <xf numFmtId="2" fontId="15" fillId="2" borderId="10" xfId="0" applyNumberFormat="1" applyFont="1" applyFill="1" applyBorder="1" applyAlignment="1">
      <alignment horizontal="right"/>
    </xf>
    <xf numFmtId="0" fontId="16" fillId="2" borderId="10" xfId="0" applyFont="1" applyFill="1" applyBorder="1" applyAlignment="1">
      <alignment horizontal="center"/>
    </xf>
    <xf numFmtId="0" fontId="15" fillId="2" borderId="26" xfId="0" applyFont="1" applyFill="1" applyBorder="1"/>
    <xf numFmtId="0" fontId="7" fillId="2" borderId="26" xfId="0" applyFont="1" applyFill="1" applyBorder="1"/>
    <xf numFmtId="39" fontId="6" fillId="0" borderId="10" xfId="0" applyNumberFormat="1" applyFont="1" applyBorder="1"/>
    <xf numFmtId="0" fontId="15" fillId="2" borderId="27" xfId="0" applyFont="1" applyFill="1" applyBorder="1" applyAlignment="1">
      <alignment horizontal="center"/>
    </xf>
    <xf numFmtId="2" fontId="15" fillId="2" borderId="27" xfId="0" applyNumberFormat="1" applyFont="1" applyFill="1" applyBorder="1" applyAlignment="1">
      <alignment horizontal="right"/>
    </xf>
    <xf numFmtId="0" fontId="15" fillId="2" borderId="27" xfId="0" applyFont="1" applyFill="1" applyBorder="1"/>
    <xf numFmtId="0" fontId="16" fillId="2" borderId="27" xfId="0" applyFont="1" applyFill="1" applyBorder="1" applyAlignment="1">
      <alignment horizontal="center"/>
    </xf>
    <xf numFmtId="41" fontId="7" fillId="0" borderId="29" xfId="0" applyNumberFormat="1" applyFont="1" applyBorder="1"/>
    <xf numFmtId="41" fontId="7" fillId="0" borderId="28" xfId="0" applyNumberFormat="1" applyFont="1" applyBorder="1"/>
    <xf numFmtId="41" fontId="7" fillId="0" borderId="25" xfId="0" applyNumberFormat="1" applyFont="1" applyBorder="1"/>
    <xf numFmtId="0" fontId="7" fillId="2" borderId="10" xfId="0" applyNumberFormat="1" applyFont="1" applyFill="1" applyBorder="1"/>
    <xf numFmtId="0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16" fillId="0" borderId="0" xfId="0" applyFont="1" applyBorder="1"/>
    <xf numFmtId="41" fontId="15" fillId="0" borderId="0" xfId="0" applyNumberFormat="1" applyFont="1" applyBorder="1"/>
    <xf numFmtId="0" fontId="15" fillId="0" borderId="20" xfId="0" applyFont="1" applyBorder="1"/>
    <xf numFmtId="41" fontId="15" fillId="2" borderId="20" xfId="0" applyNumberFormat="1" applyFont="1" applyFill="1" applyBorder="1"/>
    <xf numFmtId="41" fontId="15" fillId="0" borderId="20" xfId="0" applyNumberFormat="1" applyFont="1" applyBorder="1"/>
    <xf numFmtId="41" fontId="15" fillId="0" borderId="0" xfId="0" applyNumberFormat="1" applyFont="1" applyFill="1" applyBorder="1" applyAlignment="1">
      <alignment wrapText="1"/>
    </xf>
    <xf numFmtId="0" fontId="2" fillId="0" borderId="7" xfId="0" applyFont="1" applyBorder="1" applyAlignment="1">
      <alignment horizontal="center"/>
    </xf>
    <xf numFmtId="42" fontId="2" fillId="0" borderId="23" xfId="0" applyNumberFormat="1" applyFont="1" applyBorder="1"/>
    <xf numFmtId="41" fontId="2" fillId="0" borderId="23" xfId="0" applyNumberFormat="1" applyFont="1" applyBorder="1" applyAlignment="1">
      <alignment horizontal="center"/>
    </xf>
    <xf numFmtId="42" fontId="2" fillId="0" borderId="8" xfId="0" applyNumberFormat="1" applyFont="1" applyBorder="1"/>
    <xf numFmtId="42" fontId="2" fillId="0" borderId="2" xfId="0" applyNumberFormat="1" applyFont="1" applyBorder="1"/>
    <xf numFmtId="0" fontId="26" fillId="0" borderId="10" xfId="0" applyFont="1" applyBorder="1"/>
    <xf numFmtId="0" fontId="26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41" fontId="26" fillId="0" borderId="10" xfId="0" applyNumberFormat="1" applyFont="1" applyBorder="1"/>
    <xf numFmtId="0" fontId="27" fillId="0" borderId="10" xfId="0" applyFont="1" applyBorder="1"/>
    <xf numFmtId="164" fontId="26" fillId="0" borderId="10" xfId="0" applyNumberFormat="1" applyFont="1" applyBorder="1"/>
    <xf numFmtId="0" fontId="26" fillId="0" borderId="0" xfId="0" applyFont="1"/>
    <xf numFmtId="0" fontId="26" fillId="0" borderId="10" xfId="0" applyFont="1" applyBorder="1" applyAlignment="1" applyProtection="1">
      <alignment horizontal="center"/>
      <protection locked="0"/>
    </xf>
    <xf numFmtId="0" fontId="26" fillId="0" borderId="4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41" fontId="26" fillId="0" borderId="5" xfId="0" applyNumberFormat="1" applyFont="1" applyBorder="1"/>
    <xf numFmtId="41" fontId="26" fillId="0" borderId="0" xfId="0" applyNumberFormat="1" applyFont="1"/>
    <xf numFmtId="0" fontId="6" fillId="0" borderId="30" xfId="0" applyNumberFormat="1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7" fillId="0" borderId="3" xfId="0" applyNumberFormat="1" applyFont="1" applyBorder="1" applyAlignment="1">
      <alignment horizontal="center" wrapText="1"/>
    </xf>
    <xf numFmtId="0" fontId="7" fillId="0" borderId="12" xfId="0" applyNumberFormat="1" applyFont="1" applyBorder="1" applyAlignment="1">
      <alignment horizontal="center" wrapText="1"/>
    </xf>
    <xf numFmtId="0" fontId="7" fillId="0" borderId="12" xfId="0" applyFont="1" applyBorder="1"/>
    <xf numFmtId="0" fontId="13" fillId="0" borderId="21" xfId="0" applyNumberFormat="1" applyFont="1" applyBorder="1" applyAlignment="1">
      <alignment horizontal="center"/>
    </xf>
    <xf numFmtId="0" fontId="13" fillId="0" borderId="2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Normal 11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226"/>
  <sheetViews>
    <sheetView tabSelected="1" zoomScaleNormal="100" workbookViewId="0">
      <selection activeCell="A168" sqref="A168"/>
    </sheetView>
  </sheetViews>
  <sheetFormatPr defaultColWidth="9.140625" defaultRowHeight="15" x14ac:dyDescent="0.25"/>
  <cols>
    <col min="1" max="1" width="31.85546875" style="8" customWidth="1"/>
    <col min="2" max="2" width="18.140625" style="8" bestFit="1" customWidth="1"/>
    <col min="3" max="3" width="20.42578125" style="8" bestFit="1" customWidth="1"/>
    <col min="4" max="4" width="17.5703125" style="70" bestFit="1" customWidth="1"/>
    <col min="5" max="5" width="14.85546875" style="43" customWidth="1"/>
    <col min="6" max="6" width="17.5703125" style="51" bestFit="1" customWidth="1"/>
    <col min="7" max="7" width="11.5703125" style="8" bestFit="1" customWidth="1"/>
    <col min="8" max="8" width="29.42578125" style="6" customWidth="1"/>
    <col min="9" max="11" width="16.140625" style="51" customWidth="1"/>
    <col min="12" max="12" width="25.42578125" style="8" customWidth="1"/>
    <col min="13" max="13" width="10.5703125" bestFit="1" customWidth="1"/>
    <col min="14" max="64" width="8.7109375" customWidth="1"/>
    <col min="65" max="16384" width="9.140625" style="8"/>
  </cols>
  <sheetData>
    <row r="1" spans="1:64" ht="20.100000000000001" customHeight="1" x14ac:dyDescent="0.25">
      <c r="A1" s="31" t="s">
        <v>82</v>
      </c>
      <c r="B1" s="32"/>
      <c r="C1" s="32"/>
      <c r="D1" s="278" t="s">
        <v>165</v>
      </c>
      <c r="E1" s="279"/>
      <c r="F1" s="49"/>
      <c r="G1" s="32"/>
      <c r="H1" s="33"/>
      <c r="I1" s="49"/>
      <c r="J1" s="49"/>
      <c r="K1" s="49"/>
      <c r="L1" s="34"/>
    </row>
    <row r="2" spans="1:64" ht="30" customHeight="1" x14ac:dyDescent="0.25">
      <c r="A2" s="35"/>
      <c r="B2" s="36"/>
      <c r="C2" s="36"/>
      <c r="D2" s="277" t="s">
        <v>166</v>
      </c>
      <c r="E2" s="277" t="s">
        <v>167</v>
      </c>
      <c r="F2" s="50"/>
      <c r="G2" s="36"/>
      <c r="H2" s="37"/>
      <c r="I2" s="50"/>
      <c r="J2" s="50"/>
      <c r="K2" s="50"/>
      <c r="L2" s="38"/>
    </row>
    <row r="3" spans="1:64" s="95" customFormat="1" ht="30" customHeight="1" thickBot="1" x14ac:dyDescent="0.3">
      <c r="A3" s="88" t="s">
        <v>0</v>
      </c>
      <c r="B3" s="88" t="s">
        <v>1</v>
      </c>
      <c r="C3" s="88" t="s">
        <v>2</v>
      </c>
      <c r="D3" s="275" t="s">
        <v>83</v>
      </c>
      <c r="E3" s="276" t="s">
        <v>85</v>
      </c>
      <c r="F3" s="89" t="s">
        <v>3</v>
      </c>
      <c r="G3" s="90" t="s">
        <v>4</v>
      </c>
      <c r="H3" s="91" t="s">
        <v>11</v>
      </c>
      <c r="I3" s="92" t="s">
        <v>103</v>
      </c>
      <c r="J3" s="92" t="s">
        <v>104</v>
      </c>
      <c r="K3" s="93" t="s">
        <v>111</v>
      </c>
      <c r="L3" s="94" t="s">
        <v>173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</row>
    <row r="4" spans="1:64" s="140" customFormat="1" x14ac:dyDescent="0.25">
      <c r="A4" s="140" t="s">
        <v>7</v>
      </c>
      <c r="B4" s="140" t="s">
        <v>59</v>
      </c>
      <c r="C4" s="140" t="s">
        <v>5</v>
      </c>
      <c r="D4" s="152">
        <v>2</v>
      </c>
      <c r="E4" s="153">
        <v>2021</v>
      </c>
      <c r="F4" s="139">
        <v>1354657</v>
      </c>
      <c r="G4" s="140">
        <v>2.69</v>
      </c>
      <c r="H4" s="141" t="s">
        <v>79</v>
      </c>
      <c r="I4" s="139"/>
      <c r="J4" s="139">
        <f>SUM(F4-(I4+K4))</f>
        <v>1354657</v>
      </c>
      <c r="K4" s="139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</row>
    <row r="5" spans="1:64" s="147" customFormat="1" x14ac:dyDescent="0.25">
      <c r="A5" s="147" t="s">
        <v>243</v>
      </c>
      <c r="D5" s="151"/>
      <c r="E5" s="145">
        <v>2021</v>
      </c>
      <c r="F5" s="146">
        <v>50000</v>
      </c>
      <c r="H5" s="148" t="s">
        <v>157</v>
      </c>
      <c r="I5" s="146"/>
      <c r="J5" s="135">
        <f>SUM(F5-(I5+K5))</f>
        <v>50000</v>
      </c>
      <c r="K5" s="146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</row>
    <row r="6" spans="1:64" s="140" customFormat="1" x14ac:dyDescent="0.25">
      <c r="A6" s="140" t="s">
        <v>68</v>
      </c>
      <c r="B6" s="140" t="s">
        <v>118</v>
      </c>
      <c r="C6" s="140" t="s">
        <v>36</v>
      </c>
      <c r="D6" s="152">
        <v>3</v>
      </c>
      <c r="E6" s="153">
        <v>2021</v>
      </c>
      <c r="F6" s="139">
        <v>1492298</v>
      </c>
      <c r="G6" s="140">
        <v>3.59</v>
      </c>
      <c r="H6" s="154" t="s">
        <v>214</v>
      </c>
      <c r="I6" s="139">
        <v>272595</v>
      </c>
      <c r="J6" s="139">
        <f>SUM(F6-(I6+K6))</f>
        <v>1219703</v>
      </c>
      <c r="K6" s="139"/>
      <c r="L6" s="140" t="s">
        <v>275</v>
      </c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</row>
    <row r="7" spans="1:64" s="159" customFormat="1" x14ac:dyDescent="0.25">
      <c r="A7" s="159" t="s">
        <v>25</v>
      </c>
      <c r="B7" s="159" t="s">
        <v>8</v>
      </c>
      <c r="C7" s="159" t="s">
        <v>255</v>
      </c>
      <c r="D7" s="160">
        <v>3</v>
      </c>
      <c r="E7" s="161">
        <v>2022</v>
      </c>
      <c r="F7" s="162">
        <v>2584851</v>
      </c>
      <c r="H7" s="163" t="s">
        <v>79</v>
      </c>
      <c r="I7" s="162"/>
      <c r="J7" s="162">
        <f t="shared" ref="J7" si="0">SUM(F7-(I7+K7))</f>
        <v>2584851</v>
      </c>
      <c r="L7" s="164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</row>
    <row r="8" spans="1:64" s="159" customFormat="1" x14ac:dyDescent="0.25">
      <c r="A8" s="159" t="s">
        <v>25</v>
      </c>
      <c r="B8" s="159" t="s">
        <v>39</v>
      </c>
      <c r="C8" s="159" t="s">
        <v>255</v>
      </c>
      <c r="D8" s="160">
        <v>3</v>
      </c>
      <c r="E8" s="161">
        <v>2022</v>
      </c>
      <c r="F8" s="162">
        <v>2657362</v>
      </c>
      <c r="H8" s="163" t="s">
        <v>79</v>
      </c>
      <c r="I8" s="162">
        <v>2125890</v>
      </c>
      <c r="J8" s="162">
        <f t="shared" ref="J8:J10" si="1">SUM(F8-(I8+K8))</f>
        <v>531472</v>
      </c>
      <c r="L8" s="164" t="s">
        <v>252</v>
      </c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</row>
    <row r="9" spans="1:64" s="181" customFormat="1" x14ac:dyDescent="0.25">
      <c r="A9" s="181" t="s">
        <v>243</v>
      </c>
      <c r="D9" s="182"/>
      <c r="E9" s="183">
        <v>2022</v>
      </c>
      <c r="F9" s="184">
        <v>50000</v>
      </c>
      <c r="H9" s="185" t="s">
        <v>157</v>
      </c>
      <c r="I9" s="184"/>
      <c r="J9" s="170">
        <f t="shared" si="1"/>
        <v>50000</v>
      </c>
      <c r="K9" s="184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</row>
    <row r="10" spans="1:64" s="167" customFormat="1" x14ac:dyDescent="0.25">
      <c r="A10" s="167" t="s">
        <v>60</v>
      </c>
      <c r="B10" s="167" t="s">
        <v>61</v>
      </c>
      <c r="C10" s="167" t="s">
        <v>62</v>
      </c>
      <c r="D10" s="168">
        <v>2</v>
      </c>
      <c r="E10" s="180">
        <v>2022</v>
      </c>
      <c r="F10" s="170">
        <v>788955</v>
      </c>
      <c r="G10" s="167">
        <v>1.76</v>
      </c>
      <c r="H10" s="171" t="s">
        <v>79</v>
      </c>
      <c r="I10" s="170"/>
      <c r="J10" s="170">
        <f t="shared" si="1"/>
        <v>788955</v>
      </c>
      <c r="K10" s="170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</row>
    <row r="11" spans="1:64" s="186" customFormat="1" x14ac:dyDescent="0.25">
      <c r="A11" s="186" t="s">
        <v>191</v>
      </c>
      <c r="B11" s="186" t="s">
        <v>17</v>
      </c>
      <c r="C11" s="186" t="s">
        <v>45</v>
      </c>
      <c r="D11" s="187" t="s">
        <v>260</v>
      </c>
      <c r="E11" s="188">
        <v>2023</v>
      </c>
      <c r="F11" s="189">
        <v>1100000</v>
      </c>
      <c r="H11" s="190" t="s">
        <v>190</v>
      </c>
      <c r="I11" s="189"/>
      <c r="J11" s="189">
        <f>SUM(F11-(I11+K11))</f>
        <v>1100000</v>
      </c>
      <c r="L11" s="191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</row>
    <row r="12" spans="1:64" s="193" customFormat="1" x14ac:dyDescent="0.25">
      <c r="A12" s="193" t="s">
        <v>243</v>
      </c>
      <c r="D12" s="194"/>
      <c r="E12" s="195">
        <v>2023</v>
      </c>
      <c r="F12" s="196">
        <v>50000</v>
      </c>
      <c r="H12" s="197" t="s">
        <v>157</v>
      </c>
      <c r="I12" s="196"/>
      <c r="J12" s="189">
        <f>SUM(F12-(I12+K12))</f>
        <v>50000</v>
      </c>
      <c r="K12" s="196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</row>
    <row r="13" spans="1:64" s="186" customFormat="1" x14ac:dyDescent="0.25">
      <c r="A13" s="186" t="s">
        <v>25</v>
      </c>
      <c r="B13" s="186" t="s">
        <v>131</v>
      </c>
      <c r="C13" s="186" t="s">
        <v>205</v>
      </c>
      <c r="D13" s="187">
        <v>3</v>
      </c>
      <c r="E13" s="188">
        <v>2023</v>
      </c>
      <c r="F13" s="189">
        <v>220000</v>
      </c>
      <c r="H13" s="198" t="s">
        <v>248</v>
      </c>
      <c r="I13" s="189"/>
      <c r="J13" s="189">
        <f t="shared" ref="J13" si="2">SUM(F13-(I13+K13))</f>
        <v>220000</v>
      </c>
      <c r="K13" s="189"/>
      <c r="L13" s="191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</row>
    <row r="14" spans="1:64" s="186" customFormat="1" x14ac:dyDescent="0.25">
      <c r="A14" s="199" t="s">
        <v>34</v>
      </c>
      <c r="B14" s="199" t="s">
        <v>25</v>
      </c>
      <c r="C14" s="199" t="s">
        <v>35</v>
      </c>
      <c r="D14" s="200">
        <v>4</v>
      </c>
      <c r="E14" s="201">
        <v>2023</v>
      </c>
      <c r="F14" s="189">
        <v>1163389</v>
      </c>
      <c r="G14" s="186">
        <v>1.84</v>
      </c>
      <c r="H14" s="190" t="s">
        <v>214</v>
      </c>
      <c r="I14" s="189"/>
      <c r="J14" s="189">
        <f>SUM(F14-(I14+K14))</f>
        <v>1163389</v>
      </c>
      <c r="K14" s="189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</row>
    <row r="15" spans="1:64" s="186" customFormat="1" x14ac:dyDescent="0.25">
      <c r="A15" s="186" t="s">
        <v>52</v>
      </c>
      <c r="B15" s="186" t="s">
        <v>33</v>
      </c>
      <c r="C15" s="186" t="s">
        <v>51</v>
      </c>
      <c r="D15" s="187">
        <v>3</v>
      </c>
      <c r="E15" s="188">
        <v>2023</v>
      </c>
      <c r="F15" s="189">
        <v>3860895</v>
      </c>
      <c r="G15" s="186">
        <v>5.9</v>
      </c>
      <c r="H15" s="190" t="s">
        <v>214</v>
      </c>
      <c r="I15" s="189">
        <v>1500000</v>
      </c>
      <c r="J15" s="189">
        <f t="shared" ref="J15" si="3">SUM(F15-(I15+K15))</f>
        <v>2360895</v>
      </c>
      <c r="K15" s="189"/>
      <c r="L15" s="186" t="s">
        <v>184</v>
      </c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</row>
    <row r="16" spans="1:64" s="202" customFormat="1" x14ac:dyDescent="0.25">
      <c r="A16" s="202" t="s">
        <v>25</v>
      </c>
      <c r="B16" s="202" t="s">
        <v>131</v>
      </c>
      <c r="C16" s="202" t="s">
        <v>205</v>
      </c>
      <c r="D16" s="203">
        <v>3</v>
      </c>
      <c r="E16" s="204">
        <v>2024</v>
      </c>
      <c r="F16" s="205">
        <v>2180000</v>
      </c>
      <c r="G16" s="202">
        <v>3.484</v>
      </c>
      <c r="H16" s="208" t="s">
        <v>214</v>
      </c>
      <c r="I16" s="205"/>
      <c r="J16" s="205">
        <f t="shared" ref="J16:J21" si="4">SUM(F16-(I16+K16))</f>
        <v>2180000</v>
      </c>
      <c r="K16" s="205"/>
      <c r="L16" s="209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</row>
    <row r="17" spans="1:64" s="202" customFormat="1" x14ac:dyDescent="0.25">
      <c r="A17" s="202" t="s">
        <v>25</v>
      </c>
      <c r="B17" s="202" t="s">
        <v>39</v>
      </c>
      <c r="C17" s="202" t="s">
        <v>34</v>
      </c>
      <c r="D17" s="203">
        <v>3</v>
      </c>
      <c r="E17" s="204">
        <v>2024</v>
      </c>
      <c r="F17" s="205">
        <v>560000</v>
      </c>
      <c r="H17" s="206" t="s">
        <v>239</v>
      </c>
      <c r="I17" s="205"/>
      <c r="J17" s="205">
        <f t="shared" si="4"/>
        <v>560000</v>
      </c>
      <c r="K17" s="205"/>
      <c r="L17" s="209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</row>
    <row r="18" spans="1:64" s="202" customFormat="1" x14ac:dyDescent="0.25">
      <c r="A18" s="202" t="s">
        <v>38</v>
      </c>
      <c r="B18" s="202" t="s">
        <v>30</v>
      </c>
      <c r="C18" s="202" t="s">
        <v>13</v>
      </c>
      <c r="D18" s="203">
        <v>2</v>
      </c>
      <c r="E18" s="204">
        <v>2024</v>
      </c>
      <c r="F18" s="205">
        <v>1086435</v>
      </c>
      <c r="G18" s="202">
        <v>2.04</v>
      </c>
      <c r="H18" s="206" t="s">
        <v>79</v>
      </c>
      <c r="I18" s="205"/>
      <c r="J18" s="205">
        <f t="shared" si="4"/>
        <v>1086435</v>
      </c>
      <c r="K18" s="205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</row>
    <row r="19" spans="1:64" s="263" customFormat="1" x14ac:dyDescent="0.25">
      <c r="A19" s="263" t="s">
        <v>25</v>
      </c>
      <c r="B19" s="263" t="s">
        <v>39</v>
      </c>
      <c r="C19" s="263" t="s">
        <v>34</v>
      </c>
      <c r="D19" s="264" t="s">
        <v>86</v>
      </c>
      <c r="E19" s="265">
        <v>2025</v>
      </c>
      <c r="F19" s="266">
        <v>5560000</v>
      </c>
      <c r="G19" s="263">
        <v>2.65</v>
      </c>
      <c r="H19" s="267" t="s">
        <v>214</v>
      </c>
      <c r="I19" s="266">
        <v>3720034</v>
      </c>
      <c r="J19" s="266">
        <f t="shared" si="4"/>
        <v>1839966</v>
      </c>
      <c r="K19" s="266"/>
      <c r="L19" s="268" t="s">
        <v>253</v>
      </c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</row>
    <row r="20" spans="1:64" s="263" customFormat="1" x14ac:dyDescent="0.25">
      <c r="A20" s="263" t="s">
        <v>8</v>
      </c>
      <c r="B20" s="263" t="s">
        <v>13</v>
      </c>
      <c r="C20" s="263" t="s">
        <v>10</v>
      </c>
      <c r="D20" s="264" t="s">
        <v>186</v>
      </c>
      <c r="E20" s="265">
        <v>2025</v>
      </c>
      <c r="F20" s="266">
        <v>1170000</v>
      </c>
      <c r="G20" s="263">
        <v>3.86</v>
      </c>
      <c r="H20" s="267" t="s">
        <v>79</v>
      </c>
      <c r="I20" s="266"/>
      <c r="J20" s="266">
        <f t="shared" si="4"/>
        <v>1170000</v>
      </c>
      <c r="K20" s="266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269"/>
      <c r="BD20" s="269"/>
      <c r="BE20" s="269"/>
      <c r="BF20" s="269"/>
      <c r="BG20" s="269"/>
      <c r="BH20" s="269"/>
      <c r="BI20" s="269"/>
      <c r="BJ20" s="269"/>
      <c r="BK20" s="269"/>
      <c r="BL20" s="269"/>
    </row>
    <row r="21" spans="1:64" s="263" customFormat="1" x14ac:dyDescent="0.25">
      <c r="A21" s="263" t="s">
        <v>31</v>
      </c>
      <c r="B21" s="263" t="s">
        <v>32</v>
      </c>
      <c r="C21" s="263" t="s">
        <v>159</v>
      </c>
      <c r="D21" s="264" t="s">
        <v>84</v>
      </c>
      <c r="E21" s="265">
        <v>2025</v>
      </c>
      <c r="F21" s="266">
        <v>871940</v>
      </c>
      <c r="G21" s="263">
        <v>3.25</v>
      </c>
      <c r="H21" s="267" t="s">
        <v>79</v>
      </c>
      <c r="I21" s="266"/>
      <c r="J21" s="266">
        <f t="shared" si="4"/>
        <v>871940</v>
      </c>
      <c r="K21" s="266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</row>
    <row r="22" spans="1:64" s="62" customFormat="1" x14ac:dyDescent="0.25">
      <c r="A22" s="77" t="s">
        <v>13</v>
      </c>
      <c r="B22" s="77" t="s">
        <v>10</v>
      </c>
      <c r="C22" s="77" t="s">
        <v>236</v>
      </c>
      <c r="D22" s="78">
        <v>4</v>
      </c>
      <c r="E22" s="79"/>
      <c r="F22" s="53">
        <v>403247</v>
      </c>
      <c r="G22" s="62">
        <v>0.61</v>
      </c>
      <c r="H22" s="23" t="s">
        <v>12</v>
      </c>
      <c r="I22" s="53"/>
      <c r="J22" s="53">
        <f>SUM(F22-(I22+K22))</f>
        <v>403247</v>
      </c>
      <c r="K22" s="53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s="116" customFormat="1" x14ac:dyDescent="0.25">
      <c r="A23" s="62" t="s">
        <v>68</v>
      </c>
      <c r="B23" s="62" t="s">
        <v>36</v>
      </c>
      <c r="C23" s="62" t="s">
        <v>25</v>
      </c>
      <c r="D23" s="63" t="s">
        <v>215</v>
      </c>
      <c r="E23" s="40"/>
      <c r="F23" s="53">
        <v>3054196</v>
      </c>
      <c r="G23" s="62">
        <v>4.3449999999999998</v>
      </c>
      <c r="H23" s="23" t="s">
        <v>214</v>
      </c>
      <c r="I23" s="53"/>
      <c r="J23" s="53">
        <f t="shared" ref="J23:J45" si="5">SUM(F23-(I23+K23))</f>
        <v>3054196</v>
      </c>
      <c r="K23" s="53"/>
      <c r="L23" s="62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</row>
    <row r="24" spans="1:64" s="118" customFormat="1" x14ac:dyDescent="0.25">
      <c r="A24" s="62" t="s">
        <v>13</v>
      </c>
      <c r="B24" s="61" t="s">
        <v>238</v>
      </c>
      <c r="C24" s="62" t="s">
        <v>237</v>
      </c>
      <c r="D24" s="70">
        <v>3</v>
      </c>
      <c r="E24" s="40"/>
      <c r="F24" s="51">
        <v>2755861</v>
      </c>
      <c r="G24" s="62">
        <v>3.83</v>
      </c>
      <c r="H24" s="6" t="s">
        <v>214</v>
      </c>
      <c r="I24" s="246"/>
      <c r="J24" s="247">
        <f t="shared" si="5"/>
        <v>2755861</v>
      </c>
      <c r="K24" s="245"/>
      <c r="L24" s="62"/>
    </row>
    <row r="25" spans="1:64" s="116" customFormat="1" x14ac:dyDescent="0.25">
      <c r="A25" s="62" t="s">
        <v>34</v>
      </c>
      <c r="B25" s="62" t="s">
        <v>35</v>
      </c>
      <c r="C25" s="134">
        <v>33</v>
      </c>
      <c r="D25" s="63">
        <v>4</v>
      </c>
      <c r="E25" s="40"/>
      <c r="F25" s="53">
        <v>4434678</v>
      </c>
      <c r="G25" s="62">
        <v>3.6909999999999998</v>
      </c>
      <c r="H25" s="23" t="s">
        <v>214</v>
      </c>
      <c r="I25" s="53"/>
      <c r="J25" s="53">
        <f t="shared" si="5"/>
        <v>4434678</v>
      </c>
      <c r="K25" s="53"/>
      <c r="L25" s="62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</row>
    <row r="26" spans="1:64" s="116" customFormat="1" x14ac:dyDescent="0.25">
      <c r="A26" s="62" t="s">
        <v>21</v>
      </c>
      <c r="B26" s="62" t="s">
        <v>177</v>
      </c>
      <c r="C26" s="62" t="s">
        <v>171</v>
      </c>
      <c r="D26" s="63" t="s">
        <v>187</v>
      </c>
      <c r="E26" s="40"/>
      <c r="F26" s="53">
        <v>4584299</v>
      </c>
      <c r="G26" s="62">
        <v>2.91</v>
      </c>
      <c r="H26" s="23" t="s">
        <v>214</v>
      </c>
      <c r="I26" s="53"/>
      <c r="J26" s="53">
        <f t="shared" si="5"/>
        <v>4584299</v>
      </c>
      <c r="K26" s="53"/>
      <c r="L26" s="62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</row>
    <row r="27" spans="1:64" s="116" customFormat="1" x14ac:dyDescent="0.25">
      <c r="A27" s="62" t="s">
        <v>23</v>
      </c>
      <c r="B27" s="62" t="s">
        <v>22</v>
      </c>
      <c r="C27" s="62" t="s">
        <v>22</v>
      </c>
      <c r="D27" s="63">
        <v>4</v>
      </c>
      <c r="E27" s="40"/>
      <c r="F27" s="53">
        <v>5289716</v>
      </c>
      <c r="G27" s="62">
        <v>6.02</v>
      </c>
      <c r="H27" s="23" t="s">
        <v>214</v>
      </c>
      <c r="I27" s="53"/>
      <c r="J27" s="53">
        <f t="shared" si="5"/>
        <v>5289716</v>
      </c>
      <c r="K27" s="53"/>
      <c r="L27" s="62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</row>
    <row r="28" spans="1:64" s="62" customFormat="1" x14ac:dyDescent="0.25">
      <c r="A28" s="62" t="s">
        <v>26</v>
      </c>
      <c r="B28" s="62" t="s">
        <v>21</v>
      </c>
      <c r="C28" s="62" t="s">
        <v>27</v>
      </c>
      <c r="D28" s="63">
        <v>4</v>
      </c>
      <c r="E28" s="40"/>
      <c r="F28" s="53">
        <v>276990</v>
      </c>
      <c r="G28" s="62">
        <v>0.81</v>
      </c>
      <c r="H28" s="23" t="s">
        <v>79</v>
      </c>
      <c r="I28" s="53"/>
      <c r="J28" s="53">
        <f t="shared" si="5"/>
        <v>276990</v>
      </c>
      <c r="K28" s="53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62" customFormat="1" x14ac:dyDescent="0.25">
      <c r="A29" s="62" t="s">
        <v>66</v>
      </c>
      <c r="B29" s="62" t="s">
        <v>54</v>
      </c>
      <c r="C29" s="62" t="s">
        <v>159</v>
      </c>
      <c r="D29" s="63">
        <v>3</v>
      </c>
      <c r="E29" s="40"/>
      <c r="F29" s="53">
        <v>402434</v>
      </c>
      <c r="G29" s="62">
        <v>1.5</v>
      </c>
      <c r="H29" s="23" t="s">
        <v>79</v>
      </c>
      <c r="I29" s="53"/>
      <c r="J29" s="53">
        <f t="shared" si="5"/>
        <v>402434</v>
      </c>
      <c r="K29" s="53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62" customFormat="1" x14ac:dyDescent="0.25">
      <c r="A30" s="62" t="s">
        <v>22</v>
      </c>
      <c r="B30" s="62" t="s">
        <v>25</v>
      </c>
      <c r="C30" s="62" t="s">
        <v>25</v>
      </c>
      <c r="D30" s="63">
        <v>4</v>
      </c>
      <c r="E30" s="40"/>
      <c r="F30" s="53">
        <v>55731</v>
      </c>
      <c r="G30" s="62">
        <v>0.04</v>
      </c>
      <c r="H30" s="23" t="s">
        <v>79</v>
      </c>
      <c r="I30" s="53"/>
      <c r="J30" s="53">
        <f t="shared" si="5"/>
        <v>55731</v>
      </c>
      <c r="K30" s="53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62" customFormat="1" x14ac:dyDescent="0.25">
      <c r="A31" s="62" t="s">
        <v>64</v>
      </c>
      <c r="B31" s="62" t="s">
        <v>59</v>
      </c>
      <c r="C31" s="62" t="s">
        <v>65</v>
      </c>
      <c r="D31" s="63">
        <v>4</v>
      </c>
      <c r="E31" s="40"/>
      <c r="F31" s="53">
        <v>877306</v>
      </c>
      <c r="G31" s="62">
        <v>3.27</v>
      </c>
      <c r="H31" s="23" t="s">
        <v>79</v>
      </c>
      <c r="I31" s="53"/>
      <c r="J31" s="53">
        <f t="shared" si="5"/>
        <v>877306</v>
      </c>
      <c r="K31" s="53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s="62" customFormat="1" x14ac:dyDescent="0.25">
      <c r="A32" s="62" t="s">
        <v>21</v>
      </c>
      <c r="B32" s="62" t="s">
        <v>203</v>
      </c>
      <c r="C32" s="62" t="s">
        <v>26</v>
      </c>
      <c r="D32" s="63">
        <v>3</v>
      </c>
      <c r="E32" s="40"/>
      <c r="F32" s="53">
        <v>630000</v>
      </c>
      <c r="G32" s="62">
        <v>2.84</v>
      </c>
      <c r="H32" s="23" t="s">
        <v>79</v>
      </c>
      <c r="I32" s="53"/>
      <c r="J32" s="53">
        <f t="shared" si="5"/>
        <v>630000</v>
      </c>
      <c r="K32" s="53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</row>
    <row r="33" spans="1:64" s="62" customFormat="1" x14ac:dyDescent="0.25">
      <c r="A33" s="62" t="s">
        <v>25</v>
      </c>
      <c r="B33" s="62" t="s">
        <v>182</v>
      </c>
      <c r="C33" s="62" t="s">
        <v>36</v>
      </c>
      <c r="D33" s="63" t="s">
        <v>86</v>
      </c>
      <c r="E33" s="40" t="s">
        <v>172</v>
      </c>
      <c r="F33" s="53">
        <v>1483638</v>
      </c>
      <c r="G33" s="62">
        <v>5.53</v>
      </c>
      <c r="H33" s="23" t="s">
        <v>79</v>
      </c>
      <c r="I33" s="53"/>
      <c r="J33" s="53">
        <f t="shared" si="5"/>
        <v>1483638</v>
      </c>
      <c r="K33" s="5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</row>
    <row r="34" spans="1:64" s="62" customFormat="1" x14ac:dyDescent="0.25">
      <c r="A34" s="62" t="s">
        <v>25</v>
      </c>
      <c r="B34" s="62" t="s">
        <v>43</v>
      </c>
      <c r="C34" s="62" t="s">
        <v>22</v>
      </c>
      <c r="D34" s="63" t="s">
        <v>86</v>
      </c>
      <c r="E34" s="40" t="s">
        <v>172</v>
      </c>
      <c r="F34" s="53">
        <v>1148277</v>
      </c>
      <c r="G34" s="62">
        <v>4.28</v>
      </c>
      <c r="H34" s="23" t="s">
        <v>79</v>
      </c>
      <c r="I34" s="53"/>
      <c r="J34" s="53">
        <f t="shared" si="5"/>
        <v>1148277</v>
      </c>
      <c r="K34" s="53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</row>
    <row r="35" spans="1:64" s="62" customFormat="1" x14ac:dyDescent="0.25">
      <c r="A35" s="62" t="s">
        <v>54</v>
      </c>
      <c r="B35" s="62" t="s">
        <v>55</v>
      </c>
      <c r="C35" s="62" t="s">
        <v>56</v>
      </c>
      <c r="D35" s="63">
        <v>4</v>
      </c>
      <c r="E35" s="40" t="s">
        <v>172</v>
      </c>
      <c r="F35" s="53">
        <v>638528</v>
      </c>
      <c r="G35" s="62">
        <v>2.38</v>
      </c>
      <c r="H35" s="23" t="s">
        <v>79</v>
      </c>
      <c r="I35" s="53"/>
      <c r="J35" s="53">
        <f t="shared" si="5"/>
        <v>638528</v>
      </c>
      <c r="K35" s="53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</row>
    <row r="36" spans="1:64" s="62" customFormat="1" x14ac:dyDescent="0.25">
      <c r="A36" s="62" t="s">
        <v>22</v>
      </c>
      <c r="B36" s="62" t="s">
        <v>240</v>
      </c>
      <c r="C36" s="62" t="s">
        <v>23</v>
      </c>
      <c r="D36" s="63">
        <v>4</v>
      </c>
      <c r="E36" s="40" t="s">
        <v>172</v>
      </c>
      <c r="F36" s="53">
        <v>2226799</v>
      </c>
      <c r="G36" s="62">
        <v>8.3000000000000007</v>
      </c>
      <c r="H36" s="23" t="s">
        <v>79</v>
      </c>
      <c r="I36" s="53"/>
      <c r="J36" s="53">
        <f t="shared" si="5"/>
        <v>2226799</v>
      </c>
      <c r="K36" s="53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</row>
    <row r="37" spans="1:64" s="62" customFormat="1" x14ac:dyDescent="0.25">
      <c r="A37" s="62" t="s">
        <v>37</v>
      </c>
      <c r="B37" s="62" t="s">
        <v>13</v>
      </c>
      <c r="C37" s="62" t="s">
        <v>159</v>
      </c>
      <c r="D37" s="63">
        <v>3</v>
      </c>
      <c r="E37" s="40" t="s">
        <v>172</v>
      </c>
      <c r="F37" s="53">
        <v>407800</v>
      </c>
      <c r="G37" s="62">
        <v>1.52</v>
      </c>
      <c r="H37" s="23" t="s">
        <v>79</v>
      </c>
      <c r="I37" s="53"/>
      <c r="J37" s="53">
        <f t="shared" si="5"/>
        <v>407800</v>
      </c>
      <c r="K37" s="53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</row>
    <row r="38" spans="1:64" s="62" customFormat="1" x14ac:dyDescent="0.25">
      <c r="A38" s="62" t="s">
        <v>31</v>
      </c>
      <c r="B38" s="62" t="s">
        <v>204</v>
      </c>
      <c r="C38" s="62" t="s">
        <v>32</v>
      </c>
      <c r="D38" s="63">
        <v>3</v>
      </c>
      <c r="E38" s="40" t="s">
        <v>172</v>
      </c>
      <c r="F38" s="53">
        <v>458775</v>
      </c>
      <c r="G38" s="62">
        <v>1.71</v>
      </c>
      <c r="H38" s="23" t="s">
        <v>79</v>
      </c>
      <c r="I38" s="53"/>
      <c r="J38" s="53">
        <f t="shared" si="5"/>
        <v>458775</v>
      </c>
      <c r="K38" s="5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</row>
    <row r="39" spans="1:64" s="62" customFormat="1" x14ac:dyDescent="0.25">
      <c r="A39" s="62" t="s">
        <v>115</v>
      </c>
      <c r="B39" s="62" t="s">
        <v>25</v>
      </c>
      <c r="C39" s="62" t="s">
        <v>30</v>
      </c>
      <c r="D39" s="63">
        <v>4</v>
      </c>
      <c r="E39" s="40" t="s">
        <v>172</v>
      </c>
      <c r="F39" s="53">
        <v>842429</v>
      </c>
      <c r="G39" s="62">
        <v>3.14</v>
      </c>
      <c r="H39" s="23" t="s">
        <v>79</v>
      </c>
      <c r="I39" s="53"/>
      <c r="J39" s="53">
        <f t="shared" si="5"/>
        <v>842429</v>
      </c>
      <c r="K39" s="53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</row>
    <row r="40" spans="1:64" s="77" customFormat="1" x14ac:dyDescent="0.25">
      <c r="A40" s="77" t="s">
        <v>51</v>
      </c>
      <c r="B40" s="248" t="s">
        <v>70</v>
      </c>
      <c r="C40" s="248" t="s">
        <v>33</v>
      </c>
      <c r="D40" s="78">
        <v>3</v>
      </c>
      <c r="E40" s="80"/>
      <c r="F40" s="80">
        <v>543907</v>
      </c>
      <c r="G40" s="82">
        <v>1.45</v>
      </c>
      <c r="H40" s="81" t="s">
        <v>183</v>
      </c>
      <c r="I40" s="80"/>
      <c r="J40" s="53">
        <f t="shared" si="5"/>
        <v>543907</v>
      </c>
      <c r="K40" s="80"/>
      <c r="L40" s="8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</row>
    <row r="41" spans="1:64" s="77" customFormat="1" x14ac:dyDescent="0.25">
      <c r="A41" s="77" t="s">
        <v>53</v>
      </c>
      <c r="B41" s="77" t="s">
        <v>69</v>
      </c>
      <c r="C41" s="77" t="s">
        <v>51</v>
      </c>
      <c r="D41" s="78">
        <v>3</v>
      </c>
      <c r="E41" s="79"/>
      <c r="F41" s="80">
        <v>187554</v>
      </c>
      <c r="G41" s="77">
        <v>0.5</v>
      </c>
      <c r="H41" s="81" t="s">
        <v>79</v>
      </c>
      <c r="I41" s="80"/>
      <c r="J41" s="53">
        <f t="shared" si="5"/>
        <v>187554</v>
      </c>
      <c r="K41" s="80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</row>
    <row r="42" spans="1:64" s="77" customFormat="1" x14ac:dyDescent="0.25">
      <c r="A42" s="77" t="s">
        <v>67</v>
      </c>
      <c r="B42" s="77" t="s">
        <v>74</v>
      </c>
      <c r="C42" s="77" t="s">
        <v>51</v>
      </c>
      <c r="D42" s="78">
        <v>4</v>
      </c>
      <c r="E42" s="79"/>
      <c r="F42" s="80">
        <v>945272</v>
      </c>
      <c r="G42" s="77">
        <v>2.52</v>
      </c>
      <c r="H42" s="81" t="s">
        <v>79</v>
      </c>
      <c r="I42" s="80"/>
      <c r="J42" s="53">
        <f t="shared" si="5"/>
        <v>945272</v>
      </c>
      <c r="K42" s="80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</row>
    <row r="43" spans="1:64" s="62" customFormat="1" x14ac:dyDescent="0.25">
      <c r="A43" s="62" t="s">
        <v>25</v>
      </c>
      <c r="B43" s="62" t="s">
        <v>178</v>
      </c>
      <c r="C43" s="62" t="s">
        <v>40</v>
      </c>
      <c r="D43" s="63" t="s">
        <v>86</v>
      </c>
      <c r="E43" s="40"/>
      <c r="F43" s="53">
        <v>589854</v>
      </c>
      <c r="H43" s="23" t="s">
        <v>156</v>
      </c>
      <c r="I43" s="53"/>
      <c r="J43" s="53">
        <f t="shared" si="5"/>
        <v>589854</v>
      </c>
      <c r="K43" s="5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</row>
    <row r="44" spans="1:64" s="62" customFormat="1" x14ac:dyDescent="0.25">
      <c r="A44" s="62" t="s">
        <v>25</v>
      </c>
      <c r="B44" s="62" t="s">
        <v>178</v>
      </c>
      <c r="C44" s="62" t="s">
        <v>40</v>
      </c>
      <c r="D44" s="63" t="s">
        <v>86</v>
      </c>
      <c r="E44" s="40"/>
      <c r="F44" s="53">
        <v>3932357</v>
      </c>
      <c r="G44" s="62">
        <v>2.2410000000000001</v>
      </c>
      <c r="H44" s="23" t="s">
        <v>79</v>
      </c>
      <c r="I44" s="53">
        <v>3145886</v>
      </c>
      <c r="J44" s="53">
        <f t="shared" si="5"/>
        <v>786471</v>
      </c>
      <c r="K44" s="53"/>
      <c r="L44" s="64" t="s">
        <v>253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</row>
    <row r="45" spans="1:64" s="62" customFormat="1" x14ac:dyDescent="0.25">
      <c r="A45" s="62" t="s">
        <v>57</v>
      </c>
      <c r="B45" s="62" t="s">
        <v>28</v>
      </c>
      <c r="C45" s="62" t="s">
        <v>25</v>
      </c>
      <c r="D45" s="63">
        <v>4</v>
      </c>
      <c r="E45" s="40"/>
      <c r="F45" s="53">
        <v>3379759</v>
      </c>
      <c r="G45" s="62">
        <v>2.629</v>
      </c>
      <c r="H45" s="23" t="s">
        <v>79</v>
      </c>
      <c r="I45" s="53"/>
      <c r="J45" s="53">
        <f t="shared" si="5"/>
        <v>3379759</v>
      </c>
      <c r="K45" s="53"/>
      <c r="L45" s="64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</row>
    <row r="46" spans="1:64" s="62" customFormat="1" x14ac:dyDescent="0.25">
      <c r="D46" s="63"/>
      <c r="E46" s="47" t="s">
        <v>78</v>
      </c>
      <c r="F46" s="54">
        <f>SUM(F4:F45)</f>
        <v>66350189</v>
      </c>
      <c r="G46" s="119">
        <f>SUM(G4:G45)</f>
        <v>97.13</v>
      </c>
      <c r="H46" s="54"/>
      <c r="I46" s="54">
        <f>SUM(I4:I45)</f>
        <v>10764405</v>
      </c>
      <c r="J46" s="54">
        <f>SUM(J4:J45)</f>
        <v>55585784</v>
      </c>
      <c r="K46" s="54">
        <f>SUM(K4:K45)</f>
        <v>0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</row>
    <row r="47" spans="1:64" s="62" customFormat="1" ht="15.75" x14ac:dyDescent="0.25">
      <c r="A47" s="65" t="s">
        <v>101</v>
      </c>
      <c r="D47" s="63"/>
      <c r="E47" s="40"/>
      <c r="F47" s="53"/>
      <c r="H47" s="23"/>
      <c r="I47" s="53"/>
      <c r="J47" s="53"/>
      <c r="K47" s="53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</row>
    <row r="48" spans="1:64" s="62" customFormat="1" x14ac:dyDescent="0.25">
      <c r="A48" s="25" t="s">
        <v>87</v>
      </c>
      <c r="B48" s="25" t="s">
        <v>0</v>
      </c>
      <c r="C48" s="25" t="s">
        <v>91</v>
      </c>
      <c r="D48" s="71"/>
      <c r="E48" s="26" t="s">
        <v>85</v>
      </c>
      <c r="F48" s="57" t="s">
        <v>89</v>
      </c>
      <c r="G48" s="26" t="s">
        <v>93</v>
      </c>
      <c r="H48" s="27" t="s">
        <v>11</v>
      </c>
      <c r="I48" s="55" t="s">
        <v>103</v>
      </c>
      <c r="J48" s="55" t="s">
        <v>104</v>
      </c>
      <c r="K48" s="59" t="s">
        <v>111</v>
      </c>
      <c r="L48" s="41" t="s">
        <v>173</v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</row>
    <row r="49" spans="1:64" s="167" customFormat="1" x14ac:dyDescent="0.25">
      <c r="A49" s="167" t="s">
        <v>246</v>
      </c>
      <c r="B49" s="167" t="s">
        <v>247</v>
      </c>
      <c r="C49" s="167" t="s">
        <v>245</v>
      </c>
      <c r="D49" s="168"/>
      <c r="E49" s="174">
        <v>2022</v>
      </c>
      <c r="F49" s="175">
        <v>140000</v>
      </c>
      <c r="G49" s="176">
        <v>616</v>
      </c>
      <c r="H49" s="177"/>
      <c r="I49" s="178"/>
      <c r="J49" s="162">
        <f t="shared" ref="J49:J50" si="6">SUM(F49-(I49+K49))</f>
        <v>140000</v>
      </c>
      <c r="K49" s="179">
        <v>0</v>
      </c>
      <c r="L49" s="180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</row>
    <row r="50" spans="1:64" s="167" customFormat="1" x14ac:dyDescent="0.25">
      <c r="A50" s="159" t="s">
        <v>246</v>
      </c>
      <c r="B50" s="159" t="s">
        <v>26</v>
      </c>
      <c r="C50" s="159" t="s">
        <v>261</v>
      </c>
      <c r="D50" s="160"/>
      <c r="E50" s="161">
        <v>2022</v>
      </c>
      <c r="F50" s="162">
        <v>150000</v>
      </c>
      <c r="G50" s="159">
        <v>300</v>
      </c>
      <c r="H50" s="159"/>
      <c r="I50" s="162"/>
      <c r="J50" s="162">
        <f t="shared" si="6"/>
        <v>150000</v>
      </c>
      <c r="K50" s="162"/>
      <c r="L50" s="159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</row>
    <row r="51" spans="1:64" s="167" customFormat="1" x14ac:dyDescent="0.25">
      <c r="A51" s="167" t="s">
        <v>176</v>
      </c>
      <c r="B51" s="167" t="s">
        <v>63</v>
      </c>
      <c r="C51" s="167" t="s">
        <v>175</v>
      </c>
      <c r="D51" s="168"/>
      <c r="E51" s="180">
        <v>2022</v>
      </c>
      <c r="F51" s="170">
        <v>150000</v>
      </c>
      <c r="G51" s="167">
        <v>400</v>
      </c>
      <c r="H51" s="171"/>
      <c r="I51" s="170"/>
      <c r="J51" s="170">
        <f t="shared" ref="J51" si="7">SUM(F51-(I51+K51))</f>
        <v>150000</v>
      </c>
      <c r="K51" s="170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</row>
    <row r="52" spans="1:64" s="202" customFormat="1" x14ac:dyDescent="0.25">
      <c r="A52" s="202" t="s">
        <v>174</v>
      </c>
      <c r="B52" s="202" t="s">
        <v>63</v>
      </c>
      <c r="C52" s="202" t="s">
        <v>175</v>
      </c>
      <c r="D52" s="203"/>
      <c r="E52" s="204">
        <v>2024</v>
      </c>
      <c r="F52" s="205">
        <v>400000</v>
      </c>
      <c r="G52" s="202">
        <v>320</v>
      </c>
      <c r="H52" s="206"/>
      <c r="I52" s="205"/>
      <c r="J52" s="205">
        <f t="shared" ref="J52" si="8">SUM(F52-(I52+K52))</f>
        <v>400000</v>
      </c>
      <c r="K52" s="205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  <c r="BI52" s="207"/>
      <c r="BJ52" s="207"/>
      <c r="BK52" s="207"/>
      <c r="BL52" s="207"/>
    </row>
    <row r="53" spans="1:64" s="62" customFormat="1" x14ac:dyDescent="0.25">
      <c r="D53" s="63"/>
      <c r="E53" s="46" t="s">
        <v>78</v>
      </c>
      <c r="F53" s="54">
        <f>SUM(F49:F52)</f>
        <v>840000</v>
      </c>
      <c r="G53" s="54">
        <f>SUM(G49:G52)</f>
        <v>1636</v>
      </c>
      <c r="H53" s="54"/>
      <c r="I53" s="54">
        <f>SUM(I49:I52)</f>
        <v>0</v>
      </c>
      <c r="J53" s="54">
        <f>SUM(J49:J52)</f>
        <v>840000</v>
      </c>
      <c r="K53" s="54">
        <f>SUM(K49:K52)</f>
        <v>0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</row>
    <row r="54" spans="1:64" s="62" customFormat="1" x14ac:dyDescent="0.25">
      <c r="D54" s="63"/>
      <c r="E54" s="46"/>
      <c r="F54" s="54"/>
      <c r="G54" s="54"/>
      <c r="H54" s="54"/>
      <c r="I54" s="54"/>
      <c r="J54" s="54"/>
      <c r="K54" s="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</row>
    <row r="55" spans="1:64" s="62" customFormat="1" ht="12.75" customHeight="1" x14ac:dyDescent="0.25">
      <c r="A55" s="65" t="s">
        <v>154</v>
      </c>
      <c r="D55" s="63"/>
      <c r="E55" s="40"/>
      <c r="F55" s="53"/>
      <c r="H55" s="23"/>
      <c r="I55" s="53"/>
      <c r="J55" s="53"/>
      <c r="K55" s="8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</row>
    <row r="56" spans="1:64" s="62" customFormat="1" ht="27" customHeight="1" x14ac:dyDescent="0.25">
      <c r="A56" s="25" t="s">
        <v>87</v>
      </c>
      <c r="B56" s="25" t="s">
        <v>0</v>
      </c>
      <c r="C56" s="25" t="s">
        <v>91</v>
      </c>
      <c r="D56" s="72" t="s">
        <v>88</v>
      </c>
      <c r="E56" s="26" t="s">
        <v>85</v>
      </c>
      <c r="F56" s="57" t="s">
        <v>89</v>
      </c>
      <c r="G56" s="26" t="s">
        <v>266</v>
      </c>
      <c r="H56" s="28" t="s">
        <v>11</v>
      </c>
      <c r="I56" s="54" t="s">
        <v>103</v>
      </c>
      <c r="J56" s="54" t="s">
        <v>104</v>
      </c>
      <c r="K56" s="59" t="s">
        <v>111</v>
      </c>
      <c r="L56" s="41" t="s">
        <v>173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</row>
    <row r="57" spans="1:64" s="137" customFormat="1" x14ac:dyDescent="0.25">
      <c r="A57" s="137" t="s">
        <v>99</v>
      </c>
      <c r="B57" s="137" t="s">
        <v>25</v>
      </c>
      <c r="C57" s="137" t="s">
        <v>100</v>
      </c>
      <c r="D57" s="156">
        <v>35.9</v>
      </c>
      <c r="E57" s="157">
        <v>2021</v>
      </c>
      <c r="F57" s="136">
        <v>333950</v>
      </c>
      <c r="G57" s="157">
        <v>6837</v>
      </c>
      <c r="H57" s="138" t="s">
        <v>156</v>
      </c>
      <c r="I57" s="136">
        <v>267160</v>
      </c>
      <c r="J57" s="136">
        <f>F57-(I57+K57)</f>
        <v>66790</v>
      </c>
      <c r="K57" s="136"/>
      <c r="L57" s="158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</row>
    <row r="58" spans="1:64" s="140" customFormat="1" x14ac:dyDescent="0.25">
      <c r="A58" s="140" t="s">
        <v>97</v>
      </c>
      <c r="B58" s="140" t="s">
        <v>25</v>
      </c>
      <c r="C58" s="140" t="s">
        <v>98</v>
      </c>
      <c r="D58" s="152">
        <v>40.4</v>
      </c>
      <c r="E58" s="153">
        <v>2021</v>
      </c>
      <c r="F58" s="139">
        <v>435840</v>
      </c>
      <c r="G58" s="153">
        <v>864</v>
      </c>
      <c r="H58" s="141" t="s">
        <v>157</v>
      </c>
      <c r="I58" s="139">
        <f t="shared" ref="I58" si="9">F58*0.8</f>
        <v>348672</v>
      </c>
      <c r="J58" s="139">
        <f>F58-(I58+K58)</f>
        <v>87168</v>
      </c>
      <c r="K58" s="139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</row>
    <row r="59" spans="1:64" s="159" customFormat="1" x14ac:dyDescent="0.25">
      <c r="A59" s="159" t="s">
        <v>210</v>
      </c>
      <c r="B59" s="159" t="s">
        <v>211</v>
      </c>
      <c r="C59" s="159" t="s">
        <v>212</v>
      </c>
      <c r="D59" s="160">
        <v>50.9</v>
      </c>
      <c r="E59" s="161">
        <v>2022</v>
      </c>
      <c r="F59" s="162">
        <f>F68*0.25</f>
        <v>71125</v>
      </c>
      <c r="G59" s="161">
        <v>1027</v>
      </c>
      <c r="H59" s="163" t="s">
        <v>156</v>
      </c>
      <c r="I59" s="162"/>
      <c r="J59" s="162">
        <f>F59-(I59+K59)</f>
        <v>35563</v>
      </c>
      <c r="K59" s="162">
        <f>ROUNDDOWN((F59*0.5),0)</f>
        <v>35562</v>
      </c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</row>
    <row r="60" spans="1:64" s="167" customFormat="1" x14ac:dyDescent="0.25">
      <c r="A60" s="167" t="s">
        <v>208</v>
      </c>
      <c r="B60" s="167" t="s">
        <v>22</v>
      </c>
      <c r="C60" s="167" t="s">
        <v>98</v>
      </c>
      <c r="D60" s="168">
        <v>48.7</v>
      </c>
      <c r="E60" s="169">
        <v>2022</v>
      </c>
      <c r="F60" s="170">
        <v>725600</v>
      </c>
      <c r="G60" s="180">
        <v>1814</v>
      </c>
      <c r="H60" s="171" t="s">
        <v>157</v>
      </c>
      <c r="I60" s="170">
        <v>607672</v>
      </c>
      <c r="J60" s="170">
        <f>F60-(I60+K60)</f>
        <v>117928</v>
      </c>
      <c r="K60" s="170"/>
      <c r="L60" s="172" t="s">
        <v>220</v>
      </c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</row>
    <row r="61" spans="1:64" s="186" customFormat="1" x14ac:dyDescent="0.25">
      <c r="A61" s="186" t="s">
        <v>99</v>
      </c>
      <c r="B61" s="186" t="s">
        <v>25</v>
      </c>
      <c r="C61" s="186" t="s">
        <v>100</v>
      </c>
      <c r="D61" s="187">
        <v>35.9</v>
      </c>
      <c r="E61" s="188">
        <v>2023</v>
      </c>
      <c r="F61" s="189">
        <v>2658325</v>
      </c>
      <c r="G61" s="188">
        <v>6837</v>
      </c>
      <c r="H61" s="190" t="s">
        <v>157</v>
      </c>
      <c r="I61" s="189">
        <f t="shared" ref="I61" si="10">F61*0.8</f>
        <v>2126660</v>
      </c>
      <c r="J61" s="189">
        <f t="shared" ref="J61:J67" si="11">F61-(I61+K61)</f>
        <v>531665</v>
      </c>
      <c r="K61" s="189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</row>
    <row r="62" spans="1:64" s="202" customFormat="1" x14ac:dyDescent="0.25">
      <c r="A62" s="202" t="s">
        <v>209</v>
      </c>
      <c r="B62" s="202" t="s">
        <v>25</v>
      </c>
      <c r="C62" s="202" t="s">
        <v>95</v>
      </c>
      <c r="D62" s="203">
        <v>52.6</v>
      </c>
      <c r="E62" s="204">
        <v>2024</v>
      </c>
      <c r="F62" s="205">
        <v>192700</v>
      </c>
      <c r="G62" s="204">
        <v>1927</v>
      </c>
      <c r="H62" s="206" t="s">
        <v>156</v>
      </c>
      <c r="I62" s="205"/>
      <c r="J62" s="205">
        <f t="shared" si="11"/>
        <v>192700</v>
      </c>
      <c r="K62" s="205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</row>
    <row r="63" spans="1:64" s="202" customFormat="1" x14ac:dyDescent="0.25">
      <c r="A63" s="202" t="s">
        <v>96</v>
      </c>
      <c r="B63" s="202" t="s">
        <v>25</v>
      </c>
      <c r="C63" s="202" t="s">
        <v>160</v>
      </c>
      <c r="D63" s="203">
        <v>59.3</v>
      </c>
      <c r="E63" s="204">
        <v>2024</v>
      </c>
      <c r="F63" s="205">
        <v>96300</v>
      </c>
      <c r="G63" s="204">
        <v>963</v>
      </c>
      <c r="H63" s="206" t="s">
        <v>156</v>
      </c>
      <c r="I63" s="205"/>
      <c r="J63" s="205">
        <f t="shared" si="11"/>
        <v>96300</v>
      </c>
      <c r="K63" s="205"/>
      <c r="L63" s="209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</row>
    <row r="64" spans="1:64" s="202" customFormat="1" x14ac:dyDescent="0.25">
      <c r="A64" s="202" t="s">
        <v>94</v>
      </c>
      <c r="B64" s="202" t="s">
        <v>39</v>
      </c>
      <c r="C64" s="202" t="s">
        <v>95</v>
      </c>
      <c r="D64" s="203">
        <v>53</v>
      </c>
      <c r="E64" s="204">
        <v>2024</v>
      </c>
      <c r="F64" s="205">
        <v>297700</v>
      </c>
      <c r="G64" s="204">
        <v>2977</v>
      </c>
      <c r="H64" s="206" t="s">
        <v>156</v>
      </c>
      <c r="I64" s="205"/>
      <c r="J64" s="205">
        <f t="shared" si="11"/>
        <v>297700</v>
      </c>
      <c r="K64" s="205"/>
      <c r="L64" s="209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Y64" s="207"/>
      <c r="Z64" s="207"/>
      <c r="AA64" s="207"/>
      <c r="AB64" s="207"/>
      <c r="AC64" s="207"/>
      <c r="AD64" s="207"/>
      <c r="AE64" s="207"/>
      <c r="AF64" s="207"/>
      <c r="AG64" s="207"/>
      <c r="AH64" s="207"/>
      <c r="AI64" s="207"/>
      <c r="AJ64" s="207"/>
      <c r="AK64" s="207"/>
      <c r="AL64" s="207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  <c r="AZ64" s="207"/>
      <c r="BA64" s="207"/>
      <c r="BB64" s="207"/>
      <c r="BC64" s="207"/>
      <c r="BD64" s="207"/>
      <c r="BE64" s="207"/>
      <c r="BF64" s="207"/>
      <c r="BG64" s="207"/>
      <c r="BH64" s="207"/>
      <c r="BI64" s="207"/>
      <c r="BJ64" s="207"/>
      <c r="BK64" s="207"/>
      <c r="BL64" s="207"/>
    </row>
    <row r="65" spans="1:64" s="263" customFormat="1" x14ac:dyDescent="0.25">
      <c r="A65" s="263" t="s">
        <v>210</v>
      </c>
      <c r="B65" s="263" t="s">
        <v>211</v>
      </c>
      <c r="C65" s="263" t="s">
        <v>212</v>
      </c>
      <c r="D65" s="264">
        <v>50.9</v>
      </c>
      <c r="E65" s="265">
        <v>2025</v>
      </c>
      <c r="F65" s="266">
        <v>410800</v>
      </c>
      <c r="G65" s="265">
        <v>1027</v>
      </c>
      <c r="H65" s="267" t="s">
        <v>157</v>
      </c>
      <c r="I65" s="266">
        <v>328640</v>
      </c>
      <c r="J65" s="266">
        <f t="shared" si="11"/>
        <v>41080</v>
      </c>
      <c r="K65" s="266">
        <v>41080</v>
      </c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69"/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  <c r="BE65" s="269"/>
      <c r="BF65" s="269"/>
      <c r="BG65" s="269"/>
      <c r="BH65" s="269"/>
      <c r="BI65" s="269"/>
      <c r="BJ65" s="269"/>
      <c r="BK65" s="269"/>
      <c r="BL65" s="269"/>
    </row>
    <row r="66" spans="1:64" s="263" customFormat="1" x14ac:dyDescent="0.25">
      <c r="A66" s="263" t="s">
        <v>206</v>
      </c>
      <c r="B66" s="263" t="s">
        <v>25</v>
      </c>
      <c r="C66" s="263" t="s">
        <v>207</v>
      </c>
      <c r="D66" s="264">
        <v>49.2</v>
      </c>
      <c r="E66" s="270">
        <v>2025</v>
      </c>
      <c r="F66" s="266">
        <v>658800</v>
      </c>
      <c r="G66" s="265">
        <v>1647</v>
      </c>
      <c r="H66" s="267" t="s">
        <v>157</v>
      </c>
      <c r="I66" s="266">
        <f t="shared" ref="I66" si="12">F66*0.8</f>
        <v>527040</v>
      </c>
      <c r="J66" s="266">
        <f t="shared" si="11"/>
        <v>131760</v>
      </c>
      <c r="K66" s="266"/>
      <c r="L66" s="268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  <c r="AH66" s="269"/>
      <c r="AI66" s="269"/>
      <c r="AJ66" s="269"/>
      <c r="AK66" s="269"/>
      <c r="AL66" s="269"/>
      <c r="AM66" s="269"/>
      <c r="AN66" s="269"/>
      <c r="AO66" s="269"/>
      <c r="AP66" s="269"/>
      <c r="AQ66" s="269"/>
      <c r="AR66" s="269"/>
      <c r="AS66" s="269"/>
      <c r="AT66" s="269"/>
      <c r="AU66" s="269"/>
      <c r="AV66" s="269"/>
      <c r="AW66" s="269"/>
      <c r="AX66" s="269"/>
      <c r="AY66" s="269"/>
      <c r="AZ66" s="269"/>
      <c r="BA66" s="269"/>
      <c r="BB66" s="269"/>
      <c r="BC66" s="269"/>
      <c r="BD66" s="269"/>
      <c r="BE66" s="269"/>
      <c r="BF66" s="269"/>
      <c r="BG66" s="269"/>
      <c r="BH66" s="269"/>
      <c r="BI66" s="269"/>
      <c r="BJ66" s="269"/>
      <c r="BK66" s="269"/>
      <c r="BL66" s="269"/>
    </row>
    <row r="67" spans="1:64" s="263" customFormat="1" x14ac:dyDescent="0.25">
      <c r="A67" s="263" t="s">
        <v>209</v>
      </c>
      <c r="B67" s="263" t="s">
        <v>25</v>
      </c>
      <c r="C67" s="263" t="s">
        <v>95</v>
      </c>
      <c r="D67" s="264">
        <v>52.6</v>
      </c>
      <c r="E67" s="265">
        <v>2025</v>
      </c>
      <c r="F67" s="266">
        <v>770800</v>
      </c>
      <c r="G67" s="265">
        <v>1927</v>
      </c>
      <c r="H67" s="267" t="s">
        <v>157</v>
      </c>
      <c r="I67" s="266">
        <f>F67*0.8</f>
        <v>616640</v>
      </c>
      <c r="J67" s="266">
        <f t="shared" si="11"/>
        <v>154160</v>
      </c>
      <c r="K67" s="266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  <c r="AH67" s="269"/>
      <c r="AI67" s="269"/>
      <c r="AJ67" s="269"/>
      <c r="AK67" s="269"/>
      <c r="AL67" s="269"/>
      <c r="AM67" s="269"/>
      <c r="AN67" s="269"/>
      <c r="AO67" s="269"/>
      <c r="AP67" s="269"/>
      <c r="AQ67" s="269"/>
      <c r="AR67" s="269"/>
      <c r="AS67" s="269"/>
      <c r="AT67" s="269"/>
      <c r="AU67" s="269"/>
      <c r="AV67" s="269"/>
      <c r="AW67" s="269"/>
      <c r="AX67" s="269"/>
      <c r="AY67" s="269"/>
      <c r="AZ67" s="269"/>
      <c r="BA67" s="269"/>
      <c r="BB67" s="269"/>
      <c r="BC67" s="269"/>
      <c r="BD67" s="269"/>
      <c r="BE67" s="269"/>
      <c r="BF67" s="269"/>
      <c r="BG67" s="269"/>
      <c r="BH67" s="269"/>
      <c r="BI67" s="269"/>
      <c r="BJ67" s="269"/>
      <c r="BK67" s="269"/>
      <c r="BL67" s="269"/>
    </row>
    <row r="68" spans="1:64" s="62" customFormat="1" x14ac:dyDescent="0.25">
      <c r="A68" s="62" t="s">
        <v>92</v>
      </c>
      <c r="B68" s="62" t="s">
        <v>25</v>
      </c>
      <c r="C68" s="62" t="s">
        <v>198</v>
      </c>
      <c r="D68" s="63">
        <v>56.7</v>
      </c>
      <c r="E68" s="40"/>
      <c r="F68" s="53">
        <f>F72*0.25</f>
        <v>284500</v>
      </c>
      <c r="G68" s="40">
        <v>2845</v>
      </c>
      <c r="H68" s="23" t="s">
        <v>156</v>
      </c>
      <c r="I68" s="53"/>
      <c r="J68" s="53">
        <f t="shared" ref="J68:J78" si="13">F68-(I68+K68)</f>
        <v>284500</v>
      </c>
      <c r="K68" s="53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</row>
    <row r="69" spans="1:64" s="62" customFormat="1" x14ac:dyDescent="0.25">
      <c r="A69" s="29" t="s">
        <v>107</v>
      </c>
      <c r="B69" s="29" t="s">
        <v>164</v>
      </c>
      <c r="C69" s="29" t="s">
        <v>95</v>
      </c>
      <c r="D69" s="40">
        <v>44.9</v>
      </c>
      <c r="E69" s="42"/>
      <c r="F69" s="58">
        <v>307200</v>
      </c>
      <c r="G69" s="40">
        <v>768</v>
      </c>
      <c r="H69" s="23" t="s">
        <v>157</v>
      </c>
      <c r="I69" s="53">
        <v>245760</v>
      </c>
      <c r="J69" s="53">
        <f t="shared" si="13"/>
        <v>30720</v>
      </c>
      <c r="K69" s="53">
        <v>30720</v>
      </c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</row>
    <row r="70" spans="1:64" s="62" customFormat="1" x14ac:dyDescent="0.25">
      <c r="A70" s="62" t="s">
        <v>94</v>
      </c>
      <c r="B70" s="62" t="s">
        <v>39</v>
      </c>
      <c r="C70" s="62" t="s">
        <v>95</v>
      </c>
      <c r="D70" s="63">
        <v>53</v>
      </c>
      <c r="E70" s="40"/>
      <c r="F70" s="53">
        <v>1190800</v>
      </c>
      <c r="G70" s="40">
        <v>2977</v>
      </c>
      <c r="H70" s="23" t="s">
        <v>157</v>
      </c>
      <c r="I70" s="53">
        <f t="shared" ref="I70:I72" si="14">F70*0.8</f>
        <v>952640</v>
      </c>
      <c r="J70" s="53">
        <f t="shared" si="13"/>
        <v>238160</v>
      </c>
      <c r="K70" s="53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</row>
    <row r="71" spans="1:64" s="62" customFormat="1" x14ac:dyDescent="0.25">
      <c r="A71" s="62" t="s">
        <v>96</v>
      </c>
      <c r="B71" s="62" t="s">
        <v>25</v>
      </c>
      <c r="C71" s="62" t="s">
        <v>160</v>
      </c>
      <c r="D71" s="63">
        <v>60</v>
      </c>
      <c r="E71" s="40"/>
      <c r="F71" s="53">
        <v>385200</v>
      </c>
      <c r="G71" s="40">
        <v>963</v>
      </c>
      <c r="H71" s="23" t="s">
        <v>157</v>
      </c>
      <c r="I71" s="53">
        <f t="shared" si="14"/>
        <v>308160</v>
      </c>
      <c r="J71" s="53">
        <f t="shared" si="13"/>
        <v>77040</v>
      </c>
      <c r="K71" s="53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</row>
    <row r="72" spans="1:64" s="62" customFormat="1" x14ac:dyDescent="0.25">
      <c r="A72" s="62" t="s">
        <v>92</v>
      </c>
      <c r="B72" s="62" t="s">
        <v>25</v>
      </c>
      <c r="C72" s="62" t="s">
        <v>198</v>
      </c>
      <c r="D72" s="63">
        <v>56.7</v>
      </c>
      <c r="E72" s="40"/>
      <c r="F72" s="53">
        <v>1138000</v>
      </c>
      <c r="G72" s="40">
        <v>2845</v>
      </c>
      <c r="H72" s="23" t="s">
        <v>157</v>
      </c>
      <c r="I72" s="53">
        <f t="shared" si="14"/>
        <v>910400</v>
      </c>
      <c r="J72" s="53">
        <f t="shared" si="13"/>
        <v>227600</v>
      </c>
      <c r="K72" s="53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</row>
    <row r="73" spans="1:64" s="62" customFormat="1" x14ac:dyDescent="0.25">
      <c r="A73" s="62" t="s">
        <v>217</v>
      </c>
      <c r="B73" s="62" t="s">
        <v>32</v>
      </c>
      <c r="C73" s="62" t="s">
        <v>218</v>
      </c>
      <c r="D73" s="63">
        <v>46</v>
      </c>
      <c r="E73" s="40"/>
      <c r="F73" s="53">
        <v>175350</v>
      </c>
      <c r="G73" s="40">
        <v>2505</v>
      </c>
      <c r="H73" s="23" t="s">
        <v>156</v>
      </c>
      <c r="I73" s="53"/>
      <c r="J73" s="53">
        <f t="shared" si="13"/>
        <v>175350</v>
      </c>
      <c r="K73" s="53"/>
      <c r="L73" s="62" t="s">
        <v>219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</row>
    <row r="74" spans="1:64" s="62" customFormat="1" x14ac:dyDescent="0.25">
      <c r="A74" s="62" t="s">
        <v>222</v>
      </c>
      <c r="B74" s="62" t="s">
        <v>61</v>
      </c>
      <c r="C74" s="62" t="s">
        <v>221</v>
      </c>
      <c r="D74" s="63">
        <v>93.3</v>
      </c>
      <c r="E74" s="40"/>
      <c r="F74" s="53">
        <v>113820</v>
      </c>
      <c r="G74" s="40">
        <v>1626</v>
      </c>
      <c r="H74" s="23" t="s">
        <v>156</v>
      </c>
      <c r="I74" s="53"/>
      <c r="J74" s="53">
        <f t="shared" si="13"/>
        <v>113820</v>
      </c>
      <c r="K74" s="53"/>
      <c r="L74" s="62" t="s">
        <v>220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5" spans="1:64" s="62" customFormat="1" x14ac:dyDescent="0.25">
      <c r="A75" s="62" t="s">
        <v>223</v>
      </c>
      <c r="B75" s="62" t="s">
        <v>224</v>
      </c>
      <c r="C75" s="62" t="s">
        <v>98</v>
      </c>
      <c r="D75" s="63">
        <v>68.900000000000006</v>
      </c>
      <c r="E75" s="40"/>
      <c r="F75" s="53">
        <v>88060</v>
      </c>
      <c r="G75" s="40">
        <v>1258</v>
      </c>
      <c r="H75" s="23" t="s">
        <v>156</v>
      </c>
      <c r="I75" s="53"/>
      <c r="J75" s="53">
        <f t="shared" si="13"/>
        <v>44030</v>
      </c>
      <c r="K75" s="53">
        <v>44030</v>
      </c>
      <c r="L75" s="62" t="s">
        <v>219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6" spans="1:64" s="62" customFormat="1" x14ac:dyDescent="0.25">
      <c r="A76" s="62" t="s">
        <v>225</v>
      </c>
      <c r="B76" s="62" t="s">
        <v>226</v>
      </c>
      <c r="C76" s="62" t="s">
        <v>227</v>
      </c>
      <c r="D76" s="63">
        <v>86.3</v>
      </c>
      <c r="E76" s="40"/>
      <c r="F76" s="53">
        <v>145460</v>
      </c>
      <c r="G76" s="40">
        <v>2078</v>
      </c>
      <c r="H76" s="23" t="s">
        <v>156</v>
      </c>
      <c r="I76" s="53"/>
      <c r="J76" s="53">
        <f t="shared" si="13"/>
        <v>72730</v>
      </c>
      <c r="K76" s="53">
        <v>72730</v>
      </c>
      <c r="L76" s="62" t="s">
        <v>228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7" spans="1:64" s="62" customFormat="1" x14ac:dyDescent="0.25">
      <c r="A77" s="62" t="s">
        <v>229</v>
      </c>
      <c r="B77" s="62" t="s">
        <v>230</v>
      </c>
      <c r="C77" s="62" t="s">
        <v>231</v>
      </c>
      <c r="D77" s="63">
        <v>75</v>
      </c>
      <c r="E77" s="40"/>
      <c r="F77" s="53">
        <v>79030</v>
      </c>
      <c r="G77" s="40">
        <v>1129</v>
      </c>
      <c r="H77" s="23" t="s">
        <v>156</v>
      </c>
      <c r="I77" s="53"/>
      <c r="J77" s="53">
        <f t="shared" si="13"/>
        <v>39515</v>
      </c>
      <c r="K77" s="53">
        <v>39515</v>
      </c>
      <c r="L77" s="62" t="s">
        <v>219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</row>
    <row r="78" spans="1:64" s="62" customFormat="1" x14ac:dyDescent="0.25">
      <c r="A78" s="62" t="s">
        <v>232</v>
      </c>
      <c r="B78" s="62" t="s">
        <v>233</v>
      </c>
      <c r="C78" s="62" t="s">
        <v>218</v>
      </c>
      <c r="D78" s="63">
        <v>70.8</v>
      </c>
      <c r="E78" s="40"/>
      <c r="F78" s="53">
        <v>34160</v>
      </c>
      <c r="G78" s="40">
        <v>488</v>
      </c>
      <c r="H78" s="23" t="s">
        <v>156</v>
      </c>
      <c r="I78" s="53"/>
      <c r="J78" s="53">
        <f t="shared" si="13"/>
        <v>17080</v>
      </c>
      <c r="K78" s="53">
        <v>17080</v>
      </c>
      <c r="L78" s="62" t="s">
        <v>234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</row>
    <row r="79" spans="1:64" s="62" customFormat="1" x14ac:dyDescent="0.25">
      <c r="A79" s="62" t="s">
        <v>217</v>
      </c>
      <c r="B79" s="62" t="s">
        <v>32</v>
      </c>
      <c r="C79" s="62" t="s">
        <v>218</v>
      </c>
      <c r="D79" s="63">
        <v>46</v>
      </c>
      <c r="E79" s="40"/>
      <c r="F79" s="53">
        <v>701400</v>
      </c>
      <c r="G79" s="40">
        <v>2505</v>
      </c>
      <c r="H79" s="23" t="s">
        <v>157</v>
      </c>
      <c r="I79" s="53">
        <f t="shared" ref="I79:I84" si="15">0.8*F79</f>
        <v>561120</v>
      </c>
      <c r="J79" s="53">
        <f t="shared" ref="J79:J84" si="16">F79-(I79+K79)</f>
        <v>140280</v>
      </c>
      <c r="K79" s="53"/>
      <c r="L79" s="62" t="s">
        <v>219</v>
      </c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</row>
    <row r="80" spans="1:64" s="62" customFormat="1" x14ac:dyDescent="0.25">
      <c r="A80" s="62" t="s">
        <v>222</v>
      </c>
      <c r="B80" s="62" t="s">
        <v>61</v>
      </c>
      <c r="C80" s="62" t="s">
        <v>221</v>
      </c>
      <c r="D80" s="63">
        <v>93.3</v>
      </c>
      <c r="E80" s="40"/>
      <c r="F80" s="53">
        <v>455280</v>
      </c>
      <c r="G80" s="40">
        <v>1626</v>
      </c>
      <c r="H80" s="23" t="s">
        <v>157</v>
      </c>
      <c r="I80" s="53">
        <f t="shared" si="15"/>
        <v>364224</v>
      </c>
      <c r="J80" s="53">
        <f t="shared" si="16"/>
        <v>91056</v>
      </c>
      <c r="K80" s="53"/>
      <c r="L80" s="62" t="s">
        <v>220</v>
      </c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</row>
    <row r="81" spans="1:64" s="62" customFormat="1" x14ac:dyDescent="0.25">
      <c r="A81" s="62" t="s">
        <v>223</v>
      </c>
      <c r="B81" s="62" t="s">
        <v>224</v>
      </c>
      <c r="C81" s="62" t="s">
        <v>98</v>
      </c>
      <c r="D81" s="63">
        <v>68.900000000000006</v>
      </c>
      <c r="E81" s="40"/>
      <c r="F81" s="53">
        <v>352240</v>
      </c>
      <c r="G81" s="40">
        <v>1258</v>
      </c>
      <c r="H81" s="23" t="s">
        <v>157</v>
      </c>
      <c r="I81" s="53">
        <f t="shared" si="15"/>
        <v>281792</v>
      </c>
      <c r="J81" s="53">
        <f t="shared" si="16"/>
        <v>35224</v>
      </c>
      <c r="K81" s="53">
        <v>35224</v>
      </c>
      <c r="L81" s="62" t="s">
        <v>219</v>
      </c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</row>
    <row r="82" spans="1:64" s="62" customFormat="1" x14ac:dyDescent="0.25">
      <c r="A82" s="62" t="s">
        <v>225</v>
      </c>
      <c r="B82" s="62" t="s">
        <v>226</v>
      </c>
      <c r="C82" s="62" t="s">
        <v>227</v>
      </c>
      <c r="D82" s="63">
        <v>86.3</v>
      </c>
      <c r="E82" s="40"/>
      <c r="F82" s="53">
        <v>581840</v>
      </c>
      <c r="G82" s="40">
        <v>2078</v>
      </c>
      <c r="H82" s="23" t="s">
        <v>157</v>
      </c>
      <c r="I82" s="53">
        <f t="shared" si="15"/>
        <v>465472</v>
      </c>
      <c r="J82" s="53">
        <f t="shared" si="16"/>
        <v>58184</v>
      </c>
      <c r="K82" s="53">
        <v>58184</v>
      </c>
      <c r="L82" s="62" t="s">
        <v>228</v>
      </c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</row>
    <row r="83" spans="1:64" s="62" customFormat="1" x14ac:dyDescent="0.25">
      <c r="A83" s="62" t="s">
        <v>229</v>
      </c>
      <c r="B83" s="62" t="s">
        <v>230</v>
      </c>
      <c r="C83" s="62" t="s">
        <v>231</v>
      </c>
      <c r="D83" s="63">
        <v>75</v>
      </c>
      <c r="E83" s="40"/>
      <c r="F83" s="53">
        <v>316120</v>
      </c>
      <c r="G83" s="40">
        <v>1129</v>
      </c>
      <c r="H83" s="23" t="s">
        <v>157</v>
      </c>
      <c r="I83" s="53">
        <f t="shared" si="15"/>
        <v>252896</v>
      </c>
      <c r="J83" s="53">
        <f t="shared" si="16"/>
        <v>31612</v>
      </c>
      <c r="K83" s="53">
        <v>31612</v>
      </c>
      <c r="L83" s="62" t="s">
        <v>219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</row>
    <row r="84" spans="1:64" s="62" customFormat="1" x14ac:dyDescent="0.25">
      <c r="A84" s="62" t="s">
        <v>232</v>
      </c>
      <c r="B84" s="62" t="s">
        <v>233</v>
      </c>
      <c r="C84" s="62" t="s">
        <v>218</v>
      </c>
      <c r="D84" s="63">
        <v>70.8</v>
      </c>
      <c r="E84" s="40"/>
      <c r="F84" s="53">
        <v>136640</v>
      </c>
      <c r="G84" s="40">
        <v>488</v>
      </c>
      <c r="H84" s="23" t="s">
        <v>157</v>
      </c>
      <c r="I84" s="53">
        <f t="shared" si="15"/>
        <v>109312</v>
      </c>
      <c r="J84" s="53">
        <f t="shared" si="16"/>
        <v>13664</v>
      </c>
      <c r="K84" s="53">
        <v>13664</v>
      </c>
      <c r="L84" s="62" t="s">
        <v>234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</row>
    <row r="85" spans="1:64" s="62" customFormat="1" ht="12" customHeight="1" x14ac:dyDescent="0.25">
      <c r="A85" s="25"/>
      <c r="B85" s="25"/>
      <c r="C85" s="25"/>
      <c r="D85" s="71"/>
      <c r="E85" s="46" t="s">
        <v>78</v>
      </c>
      <c r="F85" s="54">
        <f>SUM(F57:F84)</f>
        <v>13137040</v>
      </c>
      <c r="G85" s="54">
        <f>SUM(G57:G84)</f>
        <v>56413</v>
      </c>
      <c r="H85" s="54"/>
      <c r="I85" s="54">
        <f>SUM(I57:I84)</f>
        <v>9274260</v>
      </c>
      <c r="J85" s="54">
        <f>SUM(J57:J84)</f>
        <v>3443379</v>
      </c>
      <c r="K85" s="54">
        <f>SUM(K57:K84)</f>
        <v>419401</v>
      </c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</row>
    <row r="86" spans="1:64" s="62" customFormat="1" ht="12" customHeight="1" x14ac:dyDescent="0.25">
      <c r="A86" s="25"/>
      <c r="B86" s="25"/>
      <c r="C86" s="25"/>
      <c r="D86" s="71"/>
      <c r="E86" s="46"/>
      <c r="F86" s="54"/>
      <c r="G86" s="54"/>
      <c r="H86" s="54"/>
      <c r="I86" s="54"/>
      <c r="J86" s="54"/>
      <c r="K86" s="54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</row>
    <row r="87" spans="1:64" s="62" customFormat="1" ht="12.75" customHeight="1" x14ac:dyDescent="0.25">
      <c r="A87" s="65" t="s">
        <v>155</v>
      </c>
      <c r="D87" s="63"/>
      <c r="E87" s="40"/>
      <c r="F87" s="53"/>
      <c r="H87" s="23"/>
      <c r="I87" s="53"/>
      <c r="J87" s="53"/>
      <c r="K87" s="53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</row>
    <row r="88" spans="1:64" s="62" customFormat="1" ht="26.25" customHeight="1" x14ac:dyDescent="0.25">
      <c r="A88" s="25" t="s">
        <v>0</v>
      </c>
      <c r="B88" s="25" t="s">
        <v>1</v>
      </c>
      <c r="C88" s="25" t="s">
        <v>2</v>
      </c>
      <c r="D88" s="72" t="s">
        <v>83</v>
      </c>
      <c r="E88" s="26" t="s">
        <v>85</v>
      </c>
      <c r="F88" s="59" t="s">
        <v>3</v>
      </c>
      <c r="G88" s="39" t="s">
        <v>4</v>
      </c>
      <c r="H88" s="28" t="s">
        <v>11</v>
      </c>
      <c r="I88" s="54" t="s">
        <v>103</v>
      </c>
      <c r="J88" s="54" t="s">
        <v>104</v>
      </c>
      <c r="K88" s="59" t="s">
        <v>111</v>
      </c>
      <c r="L88" s="41" t="s">
        <v>173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</row>
    <row r="89" spans="1:64" s="202" customFormat="1" x14ac:dyDescent="0.25">
      <c r="A89" s="202" t="s">
        <v>192</v>
      </c>
      <c r="B89" s="202" t="s">
        <v>172</v>
      </c>
      <c r="D89" s="203" t="s">
        <v>90</v>
      </c>
      <c r="E89" s="204">
        <v>2024</v>
      </c>
      <c r="F89" s="205">
        <v>248000</v>
      </c>
      <c r="G89" s="202">
        <v>13.87</v>
      </c>
      <c r="H89" s="206" t="s">
        <v>156</v>
      </c>
      <c r="I89" s="205"/>
      <c r="J89" s="205">
        <f t="shared" ref="J89:J95" si="17">SUM(F89-(I89+K89))</f>
        <v>248000</v>
      </c>
      <c r="K89" s="205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7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  <c r="AT89" s="207"/>
      <c r="AU89" s="207"/>
      <c r="AV89" s="207"/>
      <c r="AW89" s="207"/>
      <c r="AX89" s="207"/>
      <c r="AY89" s="207"/>
      <c r="AZ89" s="207"/>
      <c r="BA89" s="207"/>
      <c r="BB89" s="207"/>
      <c r="BC89" s="207"/>
      <c r="BD89" s="207"/>
      <c r="BE89" s="207"/>
      <c r="BF89" s="207"/>
      <c r="BG89" s="207"/>
      <c r="BH89" s="207"/>
      <c r="BI89" s="207"/>
      <c r="BJ89" s="207"/>
      <c r="BK89" s="207"/>
      <c r="BL89" s="207"/>
    </row>
    <row r="90" spans="1:64" s="62" customFormat="1" x14ac:dyDescent="0.25">
      <c r="A90" s="62" t="s">
        <v>69</v>
      </c>
      <c r="B90" s="62" t="s">
        <v>70</v>
      </c>
      <c r="C90" s="62" t="s">
        <v>81</v>
      </c>
      <c r="D90" s="63">
        <v>6</v>
      </c>
      <c r="E90" s="40" t="s">
        <v>172</v>
      </c>
      <c r="F90" s="53">
        <v>293542</v>
      </c>
      <c r="G90" s="62">
        <v>6.19</v>
      </c>
      <c r="H90" s="23" t="s">
        <v>158</v>
      </c>
      <c r="I90" s="53"/>
      <c r="J90" s="53">
        <f t="shared" si="17"/>
        <v>293542</v>
      </c>
      <c r="K90" s="53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64" s="62" customFormat="1" x14ac:dyDescent="0.25">
      <c r="A91" s="62" t="s">
        <v>71</v>
      </c>
      <c r="B91" s="62" t="s">
        <v>72</v>
      </c>
      <c r="C91" s="62" t="s">
        <v>72</v>
      </c>
      <c r="D91" s="63">
        <v>7</v>
      </c>
      <c r="E91" s="40" t="s">
        <v>172</v>
      </c>
      <c r="F91" s="53">
        <v>298283</v>
      </c>
      <c r="G91" s="62">
        <v>3.37</v>
      </c>
      <c r="H91" s="23" t="s">
        <v>158</v>
      </c>
      <c r="I91" s="53"/>
      <c r="J91" s="53">
        <f t="shared" si="17"/>
        <v>298283</v>
      </c>
      <c r="K91" s="53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</row>
    <row r="92" spans="1:64" s="62" customFormat="1" x14ac:dyDescent="0.25">
      <c r="A92" s="62" t="s">
        <v>195</v>
      </c>
      <c r="B92" s="62" t="s">
        <v>71</v>
      </c>
      <c r="C92" s="62" t="s">
        <v>67</v>
      </c>
      <c r="D92" s="63">
        <v>7</v>
      </c>
      <c r="E92" s="40" t="s">
        <v>172</v>
      </c>
      <c r="F92" s="53">
        <v>60546</v>
      </c>
      <c r="G92" s="62">
        <v>0.25</v>
      </c>
      <c r="H92" s="23" t="s">
        <v>158</v>
      </c>
      <c r="I92" s="53"/>
      <c r="J92" s="53">
        <f t="shared" si="17"/>
        <v>60546</v>
      </c>
      <c r="K92" s="53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s="62" customFormat="1" x14ac:dyDescent="0.25">
      <c r="A93" s="62" t="s">
        <v>53</v>
      </c>
      <c r="B93" s="62" t="s">
        <v>69</v>
      </c>
      <c r="C93" s="62" t="s">
        <v>51</v>
      </c>
      <c r="D93" s="63">
        <v>6</v>
      </c>
      <c r="E93" s="40" t="s">
        <v>172</v>
      </c>
      <c r="F93" s="53">
        <v>121094</v>
      </c>
      <c r="G93" s="62">
        <v>0.5</v>
      </c>
      <c r="H93" s="23" t="s">
        <v>158</v>
      </c>
      <c r="I93" s="53"/>
      <c r="J93" s="53">
        <f t="shared" si="17"/>
        <v>121094</v>
      </c>
      <c r="K93" s="5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s="62" customFormat="1" x14ac:dyDescent="0.25">
      <c r="A94" s="62" t="s">
        <v>67</v>
      </c>
      <c r="B94" s="62" t="s">
        <v>71</v>
      </c>
      <c r="C94" s="62" t="s">
        <v>73</v>
      </c>
      <c r="D94" s="63">
        <v>7</v>
      </c>
      <c r="E94" s="40" t="s">
        <v>172</v>
      </c>
      <c r="F94" s="53">
        <v>139284</v>
      </c>
      <c r="G94" s="62">
        <v>2.91</v>
      </c>
      <c r="H94" s="23" t="s">
        <v>158</v>
      </c>
      <c r="I94" s="53"/>
      <c r="J94" s="53">
        <f t="shared" si="17"/>
        <v>139284</v>
      </c>
      <c r="K94" s="53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</row>
    <row r="95" spans="1:64" s="62" customFormat="1" x14ac:dyDescent="0.25">
      <c r="A95" s="62" t="s">
        <v>74</v>
      </c>
      <c r="B95" s="62" t="s">
        <v>67</v>
      </c>
      <c r="C95" s="62" t="s">
        <v>69</v>
      </c>
      <c r="D95" s="63">
        <v>8</v>
      </c>
      <c r="E95" s="40" t="s">
        <v>172</v>
      </c>
      <c r="F95" s="53">
        <v>134544</v>
      </c>
      <c r="G95" s="62">
        <v>0.65</v>
      </c>
      <c r="H95" s="23" t="s">
        <v>158</v>
      </c>
      <c r="I95" s="53"/>
      <c r="J95" s="53">
        <f t="shared" si="17"/>
        <v>134544</v>
      </c>
      <c r="K95" s="53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</row>
    <row r="96" spans="1:64" s="62" customFormat="1" ht="12.75" customHeight="1" x14ac:dyDescent="0.25">
      <c r="A96" s="25"/>
      <c r="B96" s="25"/>
      <c r="C96" s="25"/>
      <c r="D96" s="71"/>
      <c r="E96" s="47" t="s">
        <v>78</v>
      </c>
      <c r="F96" s="54">
        <f>SUM(F89:F95)</f>
        <v>1295293</v>
      </c>
      <c r="G96" s="119">
        <f t="shared" ref="G96:K96" si="18">SUM(G89:G95)</f>
        <v>27.74</v>
      </c>
      <c r="H96" s="54"/>
      <c r="I96" s="54">
        <f t="shared" si="18"/>
        <v>0</v>
      </c>
      <c r="J96" s="54">
        <f t="shared" si="18"/>
        <v>1295293</v>
      </c>
      <c r="K96" s="54">
        <f t="shared" si="18"/>
        <v>0</v>
      </c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</row>
    <row r="97" spans="1:64" s="62" customFormat="1" ht="12.75" customHeight="1" x14ac:dyDescent="0.25">
      <c r="A97" s="65" t="s">
        <v>80</v>
      </c>
      <c r="D97" s="63"/>
      <c r="E97" s="40"/>
      <c r="F97" s="53"/>
      <c r="H97" s="23"/>
      <c r="I97" s="53"/>
      <c r="J97" s="53"/>
      <c r="K97" s="53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</row>
    <row r="98" spans="1:64" s="25" customFormat="1" ht="26.25" customHeight="1" x14ac:dyDescent="0.25">
      <c r="A98" s="25" t="s">
        <v>0</v>
      </c>
      <c r="B98" s="25" t="s">
        <v>1</v>
      </c>
      <c r="C98" s="25" t="s">
        <v>2</v>
      </c>
      <c r="D98" s="72" t="s">
        <v>83</v>
      </c>
      <c r="E98" s="26" t="s">
        <v>85</v>
      </c>
      <c r="F98" s="59" t="s">
        <v>3</v>
      </c>
      <c r="G98" s="30" t="s">
        <v>4</v>
      </c>
      <c r="H98" s="28" t="s">
        <v>11</v>
      </c>
      <c r="I98" s="54" t="s">
        <v>103</v>
      </c>
      <c r="J98" s="54" t="s">
        <v>104</v>
      </c>
      <c r="K98" s="59" t="s">
        <v>111</v>
      </c>
      <c r="L98" s="41" t="s">
        <v>173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</row>
    <row r="99" spans="1:64" s="142" customFormat="1" x14ac:dyDescent="0.25">
      <c r="A99" s="142" t="s">
        <v>8</v>
      </c>
      <c r="B99" s="142" t="s">
        <v>9</v>
      </c>
      <c r="C99" s="142" t="s">
        <v>202</v>
      </c>
      <c r="D99" s="149">
        <v>3</v>
      </c>
      <c r="E99" s="144">
        <v>2021</v>
      </c>
      <c r="F99" s="135">
        <v>311908.01</v>
      </c>
      <c r="H99" s="143" t="s">
        <v>249</v>
      </c>
      <c r="I99" s="135"/>
      <c r="J99" s="135">
        <f t="shared" ref="J99" si="19">SUM(F99-(I99+K99))</f>
        <v>311908.01</v>
      </c>
      <c r="K99" s="135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  <c r="BI99" s="150"/>
      <c r="BJ99" s="150"/>
      <c r="BK99" s="150"/>
      <c r="BL99" s="150"/>
    </row>
    <row r="100" spans="1:64" s="142" customFormat="1" x14ac:dyDescent="0.25">
      <c r="A100" s="142" t="s">
        <v>8</v>
      </c>
      <c r="B100" s="142" t="s">
        <v>250</v>
      </c>
      <c r="C100" s="142" t="s">
        <v>251</v>
      </c>
      <c r="D100" s="149">
        <v>4</v>
      </c>
      <c r="E100" s="144">
        <v>2021</v>
      </c>
      <c r="F100" s="135">
        <v>500000</v>
      </c>
      <c r="H100" s="143" t="s">
        <v>249</v>
      </c>
      <c r="I100" s="135"/>
      <c r="J100" s="135">
        <f t="shared" ref="J100" si="20">SUM(F100-(I100+K100))</f>
        <v>500000</v>
      </c>
      <c r="K100" s="135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  <c r="BI100" s="150"/>
      <c r="BJ100" s="150"/>
      <c r="BK100" s="150"/>
      <c r="BL100" s="150"/>
    </row>
    <row r="101" spans="1:64" s="142" customFormat="1" x14ac:dyDescent="0.25">
      <c r="A101" s="142" t="s">
        <v>8</v>
      </c>
      <c r="B101" s="142" t="s">
        <v>30</v>
      </c>
      <c r="C101" s="142" t="s">
        <v>236</v>
      </c>
      <c r="D101" s="149" t="s">
        <v>185</v>
      </c>
      <c r="E101" s="144">
        <v>2021</v>
      </c>
      <c r="F101" s="135">
        <v>1220575</v>
      </c>
      <c r="G101" s="142">
        <v>0.9</v>
      </c>
      <c r="H101" s="143" t="s">
        <v>12</v>
      </c>
      <c r="I101" s="135">
        <v>672073</v>
      </c>
      <c r="J101" s="135">
        <f>SUM(F101-(I101+K101))</f>
        <v>548502</v>
      </c>
      <c r="K101" s="135"/>
      <c r="L101" s="142" t="s">
        <v>256</v>
      </c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50"/>
      <c r="BK101" s="150"/>
      <c r="BL101" s="150"/>
    </row>
    <row r="102" spans="1:64" s="140" customFormat="1" x14ac:dyDescent="0.25">
      <c r="A102" s="140" t="s">
        <v>28</v>
      </c>
      <c r="B102" s="140" t="s">
        <v>179</v>
      </c>
      <c r="C102" s="140" t="s">
        <v>58</v>
      </c>
      <c r="D102" s="152" t="s">
        <v>86</v>
      </c>
      <c r="E102" s="153">
        <v>2021</v>
      </c>
      <c r="F102" s="139">
        <v>3212790</v>
      </c>
      <c r="G102" s="140">
        <v>1.29</v>
      </c>
      <c r="H102" s="141" t="s">
        <v>180</v>
      </c>
      <c r="I102" s="139">
        <v>2124247</v>
      </c>
      <c r="J102" s="139">
        <f>SUM(F102-(I102+K102))</f>
        <v>945743</v>
      </c>
      <c r="K102" s="139">
        <v>142800</v>
      </c>
      <c r="L102" s="140" t="s">
        <v>254</v>
      </c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5"/>
      <c r="BI102" s="155"/>
      <c r="BJ102" s="155"/>
      <c r="BK102" s="155"/>
      <c r="BL102" s="155"/>
    </row>
    <row r="103" spans="1:64" s="140" customFormat="1" x14ac:dyDescent="0.25">
      <c r="A103" s="140" t="s">
        <v>235</v>
      </c>
      <c r="C103" s="140" t="s">
        <v>161</v>
      </c>
      <c r="D103" s="152" t="s">
        <v>90</v>
      </c>
      <c r="E103" s="153">
        <v>2021</v>
      </c>
      <c r="F103" s="139">
        <v>275000</v>
      </c>
      <c r="H103" s="141" t="s">
        <v>274</v>
      </c>
      <c r="I103" s="139"/>
      <c r="J103" s="139">
        <f t="shared" ref="J103" si="21">SUM(F103-(I103+K103))</f>
        <v>275000</v>
      </c>
      <c r="K103" s="139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155"/>
      <c r="BB103" s="155"/>
      <c r="BC103" s="155"/>
      <c r="BD103" s="155"/>
      <c r="BE103" s="155"/>
      <c r="BF103" s="155"/>
      <c r="BG103" s="155"/>
      <c r="BH103" s="155"/>
      <c r="BI103" s="155"/>
      <c r="BJ103" s="155"/>
      <c r="BK103" s="155"/>
      <c r="BL103" s="155"/>
    </row>
    <row r="104" spans="1:64" s="167" customFormat="1" x14ac:dyDescent="0.25">
      <c r="A104" s="167" t="s">
        <v>235</v>
      </c>
      <c r="C104" s="167" t="s">
        <v>161</v>
      </c>
      <c r="D104" s="168" t="s">
        <v>90</v>
      </c>
      <c r="E104" s="180">
        <v>2022</v>
      </c>
      <c r="F104" s="170">
        <v>475000</v>
      </c>
      <c r="H104" s="171" t="s">
        <v>273</v>
      </c>
      <c r="I104" s="170"/>
      <c r="J104" s="170">
        <f t="shared" ref="J104" si="22">SUM(F104-(I104+K104))</f>
        <v>475000</v>
      </c>
      <c r="K104" s="170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  <c r="AZ104" s="173"/>
      <c r="BA104" s="173"/>
      <c r="BB104" s="173"/>
      <c r="BC104" s="173"/>
      <c r="BD104" s="173"/>
      <c r="BE104" s="173"/>
      <c r="BF104" s="173"/>
      <c r="BG104" s="173"/>
      <c r="BH104" s="173"/>
      <c r="BI104" s="173"/>
      <c r="BJ104" s="173"/>
      <c r="BK104" s="173"/>
      <c r="BL104" s="173"/>
    </row>
    <row r="105" spans="1:64" s="263" customFormat="1" x14ac:dyDescent="0.25">
      <c r="A105" s="263" t="s">
        <v>8</v>
      </c>
      <c r="B105" s="263" t="s">
        <v>9</v>
      </c>
      <c r="C105" s="263" t="s">
        <v>202</v>
      </c>
      <c r="D105" s="264">
        <v>3</v>
      </c>
      <c r="E105" s="265">
        <v>2025</v>
      </c>
      <c r="F105" s="266">
        <v>4623000</v>
      </c>
      <c r="G105" s="263">
        <v>0.75</v>
      </c>
      <c r="H105" s="267" t="s">
        <v>12</v>
      </c>
      <c r="I105" s="266">
        <v>3698400</v>
      </c>
      <c r="J105" s="266">
        <f>SUM(F105-(I105+K105))</f>
        <v>924600</v>
      </c>
      <c r="K105" s="266"/>
      <c r="L105" s="263" t="s">
        <v>258</v>
      </c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269"/>
      <c r="AT105" s="269"/>
      <c r="AU105" s="269"/>
      <c r="AV105" s="269"/>
      <c r="AW105" s="269"/>
      <c r="AX105" s="269"/>
      <c r="AY105" s="269"/>
      <c r="AZ105" s="269"/>
      <c r="BA105" s="269"/>
      <c r="BB105" s="269"/>
      <c r="BC105" s="269"/>
      <c r="BD105" s="269"/>
      <c r="BE105" s="269"/>
      <c r="BF105" s="269"/>
      <c r="BG105" s="269"/>
      <c r="BH105" s="269"/>
      <c r="BI105" s="269"/>
      <c r="BJ105" s="269"/>
      <c r="BK105" s="269"/>
      <c r="BL105" s="269"/>
    </row>
    <row r="106" spans="1:64" s="62" customFormat="1" x14ac:dyDescent="0.25">
      <c r="A106" s="62" t="s">
        <v>8</v>
      </c>
      <c r="B106" s="62" t="s">
        <v>250</v>
      </c>
      <c r="C106" s="62" t="s">
        <v>251</v>
      </c>
      <c r="D106" s="63">
        <v>4</v>
      </c>
      <c r="E106" s="40">
        <v>2028</v>
      </c>
      <c r="F106" s="53">
        <v>5977000</v>
      </c>
      <c r="G106" s="62">
        <v>1.32</v>
      </c>
      <c r="H106" s="23" t="s">
        <v>12</v>
      </c>
      <c r="I106" s="53">
        <v>4781600</v>
      </c>
      <c r="J106" s="53">
        <f t="shared" ref="J106:J121" si="23">SUM(F106-(I106+K106))</f>
        <v>1195400</v>
      </c>
      <c r="K106" s="53"/>
      <c r="L106" s="62" t="s">
        <v>258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</row>
    <row r="107" spans="1:64" s="62" customFormat="1" x14ac:dyDescent="0.25">
      <c r="A107" s="62" t="s">
        <v>235</v>
      </c>
      <c r="C107" s="62" t="s">
        <v>161</v>
      </c>
      <c r="D107" s="63" t="s">
        <v>90</v>
      </c>
      <c r="E107" s="40" t="s">
        <v>172</v>
      </c>
      <c r="F107" s="53">
        <v>1200000</v>
      </c>
      <c r="H107" s="62" t="s">
        <v>161</v>
      </c>
      <c r="I107" s="53"/>
      <c r="J107" s="53">
        <f t="shared" si="23"/>
        <v>1200000</v>
      </c>
      <c r="K107" s="53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</row>
    <row r="108" spans="1:64" s="116" customFormat="1" x14ac:dyDescent="0.25">
      <c r="A108" s="62" t="s">
        <v>50</v>
      </c>
      <c r="B108" s="62"/>
      <c r="C108" s="62" t="s">
        <v>161</v>
      </c>
      <c r="D108" s="63" t="s">
        <v>90</v>
      </c>
      <c r="E108" s="40"/>
      <c r="F108" s="53">
        <v>1100000</v>
      </c>
      <c r="G108" s="62"/>
      <c r="H108" s="23" t="s">
        <v>241</v>
      </c>
      <c r="I108" s="117"/>
      <c r="J108" s="53">
        <f t="shared" ref="J108" si="24">SUM(F108-(I108+K108))</f>
        <v>1100000</v>
      </c>
      <c r="K108" s="117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</row>
    <row r="109" spans="1:64" s="62" customFormat="1" x14ac:dyDescent="0.25">
      <c r="A109" s="62" t="s">
        <v>14</v>
      </c>
      <c r="C109" s="62" t="s">
        <v>161</v>
      </c>
      <c r="D109" s="63" t="s">
        <v>90</v>
      </c>
      <c r="E109" s="40" t="s">
        <v>172</v>
      </c>
      <c r="F109" s="53">
        <v>250000</v>
      </c>
      <c r="H109" s="23" t="s">
        <v>15</v>
      </c>
      <c r="I109" s="53"/>
      <c r="J109" s="53">
        <f t="shared" si="23"/>
        <v>250000</v>
      </c>
      <c r="K109" s="53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</row>
    <row r="110" spans="1:64" s="62" customFormat="1" x14ac:dyDescent="0.25">
      <c r="A110" s="62" t="s">
        <v>16</v>
      </c>
      <c r="C110" s="62" t="s">
        <v>161</v>
      </c>
      <c r="D110" s="63" t="s">
        <v>90</v>
      </c>
      <c r="E110" s="40" t="s">
        <v>172</v>
      </c>
      <c r="F110" s="53">
        <v>300000</v>
      </c>
      <c r="H110" s="23" t="s">
        <v>15</v>
      </c>
      <c r="I110" s="53"/>
      <c r="J110" s="53">
        <f t="shared" si="23"/>
        <v>300000</v>
      </c>
      <c r="K110" s="53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</row>
    <row r="111" spans="1:64" s="62" customFormat="1" x14ac:dyDescent="0.25">
      <c r="A111" s="62" t="s">
        <v>17</v>
      </c>
      <c r="B111" s="62" t="s">
        <v>18</v>
      </c>
      <c r="C111" s="62" t="s">
        <v>19</v>
      </c>
      <c r="D111" s="63" t="s">
        <v>86</v>
      </c>
      <c r="E111" s="40" t="s">
        <v>172</v>
      </c>
      <c r="F111" s="53">
        <v>1291421</v>
      </c>
      <c r="G111" s="62">
        <v>0.6</v>
      </c>
      <c r="H111" s="23" t="s">
        <v>20</v>
      </c>
      <c r="I111" s="53"/>
      <c r="J111" s="53">
        <f t="shared" si="23"/>
        <v>1291421</v>
      </c>
      <c r="K111" s="53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</row>
    <row r="112" spans="1:64" s="62" customFormat="1" x14ac:dyDescent="0.25">
      <c r="A112" s="62" t="s">
        <v>22</v>
      </c>
      <c r="B112" s="62" t="s">
        <v>259</v>
      </c>
      <c r="C112" s="62" t="s">
        <v>162</v>
      </c>
      <c r="D112" s="63">
        <v>4</v>
      </c>
      <c r="E112" s="40" t="s">
        <v>172</v>
      </c>
      <c r="F112" s="53">
        <v>538092</v>
      </c>
      <c r="G112" s="62">
        <v>0.25</v>
      </c>
      <c r="H112" s="23" t="s">
        <v>163</v>
      </c>
      <c r="I112" s="53"/>
      <c r="J112" s="53">
        <f t="shared" si="23"/>
        <v>538092</v>
      </c>
      <c r="K112" s="53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</row>
    <row r="113" spans="1:64" s="62" customFormat="1" x14ac:dyDescent="0.25">
      <c r="A113" s="62" t="s">
        <v>24</v>
      </c>
      <c r="C113" s="62" t="s">
        <v>161</v>
      </c>
      <c r="D113" s="63" t="s">
        <v>90</v>
      </c>
      <c r="E113" s="40" t="s">
        <v>172</v>
      </c>
      <c r="F113" s="53">
        <v>45000</v>
      </c>
      <c r="H113" s="23" t="s">
        <v>15</v>
      </c>
      <c r="I113" s="53"/>
      <c r="J113" s="53">
        <f t="shared" si="23"/>
        <v>45000</v>
      </c>
      <c r="K113" s="5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</row>
    <row r="114" spans="1:64" s="62" customFormat="1" x14ac:dyDescent="0.25">
      <c r="A114" s="62" t="s">
        <v>41</v>
      </c>
      <c r="C114" s="62" t="s">
        <v>161</v>
      </c>
      <c r="D114" s="63" t="s">
        <v>90</v>
      </c>
      <c r="E114" s="40" t="s">
        <v>172</v>
      </c>
      <c r="F114" s="53">
        <v>25000</v>
      </c>
      <c r="H114" s="23" t="s">
        <v>15</v>
      </c>
      <c r="I114" s="53"/>
      <c r="J114" s="53">
        <f t="shared" si="23"/>
        <v>25000</v>
      </c>
      <c r="K114" s="53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</row>
    <row r="115" spans="1:64" s="62" customFormat="1" x14ac:dyDescent="0.25">
      <c r="A115" s="62" t="s">
        <v>42</v>
      </c>
      <c r="C115" s="62" t="s">
        <v>161</v>
      </c>
      <c r="D115" s="63" t="s">
        <v>90</v>
      </c>
      <c r="E115" s="40" t="s">
        <v>172</v>
      </c>
      <c r="F115" s="53">
        <v>300000</v>
      </c>
      <c r="H115" s="23" t="s">
        <v>15</v>
      </c>
      <c r="I115" s="53"/>
      <c r="J115" s="53">
        <f t="shared" si="23"/>
        <v>300000</v>
      </c>
      <c r="K115" s="53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</row>
    <row r="116" spans="1:64" s="62" customFormat="1" x14ac:dyDescent="0.25">
      <c r="A116" s="62" t="s">
        <v>44</v>
      </c>
      <c r="B116" s="62" t="s">
        <v>45</v>
      </c>
      <c r="C116" s="62" t="s">
        <v>29</v>
      </c>
      <c r="D116" s="63" t="s">
        <v>90</v>
      </c>
      <c r="E116" s="40" t="s">
        <v>172</v>
      </c>
      <c r="F116" s="53">
        <v>600000</v>
      </c>
      <c r="G116" s="62">
        <v>1.246</v>
      </c>
      <c r="H116" s="23" t="s">
        <v>46</v>
      </c>
      <c r="I116" s="53"/>
      <c r="J116" s="53">
        <f t="shared" si="23"/>
        <v>600000</v>
      </c>
      <c r="K116" s="53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</row>
    <row r="117" spans="1:64" s="62" customFormat="1" x14ac:dyDescent="0.25">
      <c r="A117" s="62" t="s">
        <v>47</v>
      </c>
      <c r="C117" s="62" t="s">
        <v>46</v>
      </c>
      <c r="D117" s="63" t="s">
        <v>90</v>
      </c>
      <c r="E117" s="40" t="s">
        <v>172</v>
      </c>
      <c r="F117" s="53">
        <v>25000</v>
      </c>
      <c r="H117" s="23" t="s">
        <v>46</v>
      </c>
      <c r="I117" s="53"/>
      <c r="J117" s="53">
        <f t="shared" si="23"/>
        <v>25000</v>
      </c>
      <c r="K117" s="53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</row>
    <row r="118" spans="1:64" s="62" customFormat="1" x14ac:dyDescent="0.25">
      <c r="A118" s="62" t="s">
        <v>51</v>
      </c>
      <c r="B118" s="62" t="s">
        <v>33</v>
      </c>
      <c r="C118" s="62" t="s">
        <v>52</v>
      </c>
      <c r="D118" s="63">
        <v>3</v>
      </c>
      <c r="E118" s="40" t="s">
        <v>172</v>
      </c>
      <c r="F118" s="53">
        <v>400000</v>
      </c>
      <c r="G118" s="62">
        <v>0.64</v>
      </c>
      <c r="H118" s="23" t="s">
        <v>12</v>
      </c>
      <c r="I118" s="53"/>
      <c r="J118" s="53">
        <f t="shared" si="23"/>
        <v>400000</v>
      </c>
      <c r="K118" s="53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</row>
    <row r="119" spans="1:64" s="62" customFormat="1" x14ac:dyDescent="0.25">
      <c r="A119" s="62" t="s">
        <v>9</v>
      </c>
      <c r="B119" s="62" t="s">
        <v>169</v>
      </c>
      <c r="C119" s="62" t="s">
        <v>170</v>
      </c>
      <c r="D119" s="63">
        <v>4</v>
      </c>
      <c r="E119" s="40" t="s">
        <v>172</v>
      </c>
      <c r="F119" s="53">
        <v>4369310</v>
      </c>
      <c r="G119" s="62">
        <v>2.0299999999999998</v>
      </c>
      <c r="H119" s="23" t="s">
        <v>12</v>
      </c>
      <c r="I119" s="53"/>
      <c r="J119" s="53">
        <f t="shared" si="23"/>
        <v>4369310</v>
      </c>
      <c r="K119" s="53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</row>
    <row r="120" spans="1:64" s="77" customFormat="1" x14ac:dyDescent="0.25">
      <c r="A120" s="77" t="s">
        <v>29</v>
      </c>
      <c r="B120" s="77" t="s">
        <v>44</v>
      </c>
      <c r="C120" s="77" t="s">
        <v>33</v>
      </c>
      <c r="D120" s="78">
        <v>4</v>
      </c>
      <c r="E120" s="79"/>
      <c r="F120" s="80">
        <v>2000732</v>
      </c>
      <c r="G120" s="77">
        <v>2.0510000000000002</v>
      </c>
      <c r="H120" s="83" t="s">
        <v>181</v>
      </c>
      <c r="I120" s="80"/>
      <c r="J120" s="53">
        <f t="shared" si="23"/>
        <v>2000732</v>
      </c>
      <c r="K120" s="8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</row>
    <row r="121" spans="1:64" s="77" customFormat="1" x14ac:dyDescent="0.25">
      <c r="A121" s="77" t="s">
        <v>51</v>
      </c>
      <c r="B121" s="77" t="s">
        <v>33</v>
      </c>
      <c r="C121" s="77" t="s">
        <v>28</v>
      </c>
      <c r="D121" s="78">
        <v>4</v>
      </c>
      <c r="E121" s="79"/>
      <c r="F121" s="80">
        <v>2140000</v>
      </c>
      <c r="G121" s="77">
        <v>0.76</v>
      </c>
      <c r="H121" s="83" t="s">
        <v>12</v>
      </c>
      <c r="I121" s="80"/>
      <c r="J121" s="53">
        <f t="shared" si="23"/>
        <v>2140000</v>
      </c>
      <c r="K121" s="80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</row>
    <row r="122" spans="1:64" s="25" customFormat="1" ht="12.75" customHeight="1" x14ac:dyDescent="0.25">
      <c r="D122" s="71"/>
      <c r="E122" s="46" t="s">
        <v>78</v>
      </c>
      <c r="F122" s="54">
        <f>SUM(F99:F121)</f>
        <v>31179828.009999998</v>
      </c>
      <c r="G122" s="240">
        <f>SUM(G99:G121)</f>
        <v>11.837</v>
      </c>
      <c r="H122" s="54"/>
      <c r="I122" s="54">
        <f>SUM(I99:I121)</f>
        <v>11276320</v>
      </c>
      <c r="J122" s="54">
        <f>SUM(J99:J121)</f>
        <v>19760708.009999998</v>
      </c>
      <c r="K122" s="54">
        <f>SUM(K99:K121)</f>
        <v>142800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</row>
    <row r="123" spans="1:64" s="25" customFormat="1" ht="12.75" customHeight="1" x14ac:dyDescent="0.25">
      <c r="D123" s="71"/>
      <c r="E123" s="46"/>
      <c r="F123" s="54"/>
      <c r="G123" s="240"/>
      <c r="H123" s="54"/>
      <c r="I123" s="54"/>
      <c r="J123" s="54"/>
      <c r="K123" s="54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</row>
    <row r="124" spans="1:64" s="62" customFormat="1" ht="15.75" x14ac:dyDescent="0.25">
      <c r="A124" s="65" t="s">
        <v>153</v>
      </c>
      <c r="D124" s="63"/>
      <c r="E124" s="40"/>
      <c r="F124" s="53"/>
      <c r="H124" s="23"/>
      <c r="I124" s="53"/>
      <c r="J124" s="53"/>
      <c r="K124" s="53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</row>
    <row r="125" spans="1:64" s="62" customFormat="1" ht="30" x14ac:dyDescent="0.25">
      <c r="A125" s="25" t="s">
        <v>0</v>
      </c>
      <c r="B125" s="25" t="s">
        <v>1</v>
      </c>
      <c r="C125" s="25" t="s">
        <v>2</v>
      </c>
      <c r="D125" s="71" t="s">
        <v>83</v>
      </c>
      <c r="E125" s="41" t="s">
        <v>85</v>
      </c>
      <c r="F125" s="57" t="s">
        <v>3</v>
      </c>
      <c r="G125" s="39" t="s">
        <v>4</v>
      </c>
      <c r="H125" s="28" t="s">
        <v>11</v>
      </c>
      <c r="I125" s="54" t="s">
        <v>103</v>
      </c>
      <c r="J125" s="54" t="s">
        <v>104</v>
      </c>
      <c r="K125" s="59" t="s">
        <v>111</v>
      </c>
      <c r="L125" s="41" t="s">
        <v>173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</row>
    <row r="126" spans="1:64" s="62" customFormat="1" x14ac:dyDescent="0.25">
      <c r="A126" s="66" t="s">
        <v>26</v>
      </c>
      <c r="B126" s="62" t="s">
        <v>113</v>
      </c>
      <c r="C126" s="62" t="s">
        <v>112</v>
      </c>
      <c r="D126" s="63">
        <v>6</v>
      </c>
      <c r="E126" s="40"/>
      <c r="F126" s="53">
        <v>295000</v>
      </c>
      <c r="G126" s="62">
        <v>2.95</v>
      </c>
      <c r="H126" s="23" t="s">
        <v>139</v>
      </c>
      <c r="I126" s="53"/>
      <c r="J126" s="53">
        <f t="shared" ref="J126:J143" si="25">SUM(F126-(I126+K126))</f>
        <v>295000</v>
      </c>
      <c r="K126" s="53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</row>
    <row r="127" spans="1:64" s="62" customFormat="1" x14ac:dyDescent="0.25">
      <c r="A127" s="62" t="s">
        <v>114</v>
      </c>
      <c r="B127" s="62" t="s">
        <v>36</v>
      </c>
      <c r="C127" s="62" t="s">
        <v>30</v>
      </c>
      <c r="D127" s="63">
        <v>6</v>
      </c>
      <c r="E127" s="40"/>
      <c r="F127" s="53">
        <v>299000</v>
      </c>
      <c r="G127" s="62">
        <v>2.99</v>
      </c>
      <c r="H127" s="23" t="s">
        <v>139</v>
      </c>
      <c r="I127" s="53"/>
      <c r="J127" s="53">
        <f t="shared" si="25"/>
        <v>299000</v>
      </c>
      <c r="K127" s="53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</row>
    <row r="128" spans="1:64" s="62" customFormat="1" x14ac:dyDescent="0.25">
      <c r="A128" s="62" t="s">
        <v>21</v>
      </c>
      <c r="B128" s="62" t="s">
        <v>17</v>
      </c>
      <c r="C128" s="62" t="s">
        <v>6</v>
      </c>
      <c r="D128" s="63">
        <v>6</v>
      </c>
      <c r="E128" s="40" t="s">
        <v>172</v>
      </c>
      <c r="F128" s="53">
        <v>206000</v>
      </c>
      <c r="G128" s="62">
        <v>2.06</v>
      </c>
      <c r="H128" s="23" t="s">
        <v>146</v>
      </c>
      <c r="I128" s="53"/>
      <c r="J128" s="53">
        <f t="shared" si="25"/>
        <v>206000</v>
      </c>
      <c r="K128" s="53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</row>
    <row r="129" spans="1:64" s="62" customFormat="1" x14ac:dyDescent="0.25">
      <c r="A129" s="62" t="s">
        <v>195</v>
      </c>
      <c r="B129" s="62" t="s">
        <v>71</v>
      </c>
      <c r="C129" s="62" t="s">
        <v>67</v>
      </c>
      <c r="D129" s="63">
        <v>5</v>
      </c>
      <c r="E129" s="40" t="s">
        <v>172</v>
      </c>
      <c r="F129" s="53">
        <v>25000</v>
      </c>
      <c r="G129" s="62">
        <v>0.25</v>
      </c>
      <c r="H129" s="23" t="s">
        <v>143</v>
      </c>
      <c r="I129" s="53"/>
      <c r="J129" s="53">
        <f t="shared" si="25"/>
        <v>25000</v>
      </c>
      <c r="K129" s="53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</row>
    <row r="130" spans="1:64" s="62" customFormat="1" x14ac:dyDescent="0.25">
      <c r="A130" s="62" t="s">
        <v>53</v>
      </c>
      <c r="B130" s="62" t="s">
        <v>69</v>
      </c>
      <c r="C130" s="62" t="s">
        <v>51</v>
      </c>
      <c r="D130" s="63">
        <v>6</v>
      </c>
      <c r="E130" s="40" t="s">
        <v>172</v>
      </c>
      <c r="F130" s="53">
        <v>50000</v>
      </c>
      <c r="G130" s="62">
        <v>0.5</v>
      </c>
      <c r="H130" s="23" t="s">
        <v>144</v>
      </c>
      <c r="I130" s="53"/>
      <c r="J130" s="53">
        <f t="shared" si="25"/>
        <v>50000</v>
      </c>
      <c r="K130" s="53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</row>
    <row r="131" spans="1:64" s="62" customFormat="1" x14ac:dyDescent="0.25">
      <c r="A131" s="62" t="s">
        <v>71</v>
      </c>
      <c r="B131" s="62" t="s">
        <v>72</v>
      </c>
      <c r="C131" s="62" t="s">
        <v>72</v>
      </c>
      <c r="D131" s="63">
        <v>7</v>
      </c>
      <c r="E131" s="40" t="s">
        <v>172</v>
      </c>
      <c r="F131" s="53">
        <v>337000</v>
      </c>
      <c r="G131" s="62">
        <v>3.37</v>
      </c>
      <c r="H131" s="23" t="s">
        <v>142</v>
      </c>
      <c r="I131" s="53"/>
      <c r="J131" s="53">
        <f t="shared" si="25"/>
        <v>337000</v>
      </c>
      <c r="K131" s="53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</row>
    <row r="132" spans="1:64" s="62" customFormat="1" x14ac:dyDescent="0.25">
      <c r="A132" s="62" t="s">
        <v>67</v>
      </c>
      <c r="B132" s="62" t="s">
        <v>71</v>
      </c>
      <c r="C132" s="62" t="s">
        <v>73</v>
      </c>
      <c r="D132" s="63">
        <v>7</v>
      </c>
      <c r="E132" s="40" t="s">
        <v>172</v>
      </c>
      <c r="F132" s="53">
        <v>291000</v>
      </c>
      <c r="G132" s="62">
        <v>2.91</v>
      </c>
      <c r="H132" s="23" t="s">
        <v>145</v>
      </c>
      <c r="I132" s="53"/>
      <c r="J132" s="53">
        <f t="shared" si="25"/>
        <v>291000</v>
      </c>
      <c r="K132" s="53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</row>
    <row r="133" spans="1:64" s="62" customFormat="1" x14ac:dyDescent="0.25">
      <c r="A133" s="62" t="s">
        <v>74</v>
      </c>
      <c r="B133" s="62" t="s">
        <v>67</v>
      </c>
      <c r="C133" s="62" t="s">
        <v>69</v>
      </c>
      <c r="D133" s="63">
        <v>7</v>
      </c>
      <c r="E133" s="40" t="s">
        <v>172</v>
      </c>
      <c r="F133" s="53">
        <v>65000</v>
      </c>
      <c r="G133" s="62">
        <v>0.65</v>
      </c>
      <c r="H133" s="23" t="s">
        <v>145</v>
      </c>
      <c r="I133" s="53"/>
      <c r="J133" s="53">
        <f t="shared" si="25"/>
        <v>65000</v>
      </c>
      <c r="K133" s="5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</row>
    <row r="134" spans="1:64" s="62" customFormat="1" x14ac:dyDescent="0.25">
      <c r="A134" s="62" t="s">
        <v>49</v>
      </c>
      <c r="B134" s="62" t="s">
        <v>48</v>
      </c>
      <c r="C134" s="62" t="s">
        <v>121</v>
      </c>
      <c r="D134" s="63">
        <v>7</v>
      </c>
      <c r="E134" s="40" t="s">
        <v>172</v>
      </c>
      <c r="F134" s="53">
        <v>185000</v>
      </c>
      <c r="G134" s="62">
        <v>1.85</v>
      </c>
      <c r="H134" s="23" t="s">
        <v>137</v>
      </c>
      <c r="I134" s="53"/>
      <c r="J134" s="53">
        <f t="shared" si="25"/>
        <v>185000</v>
      </c>
      <c r="K134" s="53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</row>
    <row r="135" spans="1:64" s="62" customFormat="1" x14ac:dyDescent="0.25">
      <c r="A135" s="62" t="s">
        <v>122</v>
      </c>
      <c r="B135" s="62" t="s">
        <v>36</v>
      </c>
      <c r="C135" s="62" t="s">
        <v>123</v>
      </c>
      <c r="D135" s="63">
        <v>7</v>
      </c>
      <c r="E135" s="40" t="s">
        <v>172</v>
      </c>
      <c r="F135" s="53">
        <v>310000</v>
      </c>
      <c r="G135" s="62">
        <v>3.1</v>
      </c>
      <c r="H135" s="23" t="s">
        <v>137</v>
      </c>
      <c r="I135" s="53"/>
      <c r="J135" s="53">
        <f t="shared" si="25"/>
        <v>310000</v>
      </c>
      <c r="K135" s="53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</row>
    <row r="136" spans="1:64" s="62" customFormat="1" x14ac:dyDescent="0.25">
      <c r="A136" s="62" t="s">
        <v>124</v>
      </c>
      <c r="B136" s="62" t="s">
        <v>121</v>
      </c>
      <c r="C136" s="62" t="s">
        <v>199</v>
      </c>
      <c r="D136" s="63">
        <v>7</v>
      </c>
      <c r="E136" s="40" t="s">
        <v>172</v>
      </c>
      <c r="F136" s="53">
        <v>169300</v>
      </c>
      <c r="G136" s="62">
        <v>1.6930000000000001</v>
      </c>
      <c r="H136" s="23" t="s">
        <v>147</v>
      </c>
      <c r="I136" s="53"/>
      <c r="J136" s="53">
        <f t="shared" si="25"/>
        <v>169300</v>
      </c>
      <c r="K136" s="53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</row>
    <row r="137" spans="1:64" s="62" customFormat="1" x14ac:dyDescent="0.25">
      <c r="A137" s="62" t="s">
        <v>126</v>
      </c>
      <c r="B137" s="62" t="s">
        <v>70</v>
      </c>
      <c r="C137" s="62" t="s">
        <v>127</v>
      </c>
      <c r="D137" s="63">
        <v>7</v>
      </c>
      <c r="E137" s="40" t="s">
        <v>172</v>
      </c>
      <c r="F137" s="53">
        <v>78000</v>
      </c>
      <c r="G137" s="62">
        <v>0.78</v>
      </c>
      <c r="H137" s="23" t="s">
        <v>148</v>
      </c>
      <c r="I137" s="53"/>
      <c r="J137" s="53">
        <f t="shared" si="25"/>
        <v>78000</v>
      </c>
      <c r="K137" s="53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</row>
    <row r="138" spans="1:64" s="62" customFormat="1" x14ac:dyDescent="0.25">
      <c r="A138" s="62" t="s">
        <v>35</v>
      </c>
      <c r="B138" s="62" t="s">
        <v>128</v>
      </c>
      <c r="C138" s="62" t="s">
        <v>34</v>
      </c>
      <c r="D138" s="63">
        <v>7</v>
      </c>
      <c r="E138" s="40" t="s">
        <v>172</v>
      </c>
      <c r="F138" s="53">
        <v>411000</v>
      </c>
      <c r="G138" s="62">
        <v>4.1100000000000003</v>
      </c>
      <c r="H138" s="23" t="s">
        <v>147</v>
      </c>
      <c r="I138" s="53"/>
      <c r="J138" s="53">
        <f t="shared" si="25"/>
        <v>411000</v>
      </c>
      <c r="K138" s="53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</row>
    <row r="139" spans="1:64" s="62" customFormat="1" x14ac:dyDescent="0.25">
      <c r="A139" s="62" t="s">
        <v>32</v>
      </c>
      <c r="B139" s="62" t="s">
        <v>31</v>
      </c>
      <c r="C139" s="62" t="s">
        <v>129</v>
      </c>
      <c r="D139" s="63">
        <v>7</v>
      </c>
      <c r="E139" s="40" t="s">
        <v>172</v>
      </c>
      <c r="F139" s="53">
        <v>664000</v>
      </c>
      <c r="G139" s="62">
        <v>6.64</v>
      </c>
      <c r="H139" s="23" t="s">
        <v>141</v>
      </c>
      <c r="I139" s="53"/>
      <c r="J139" s="53">
        <f t="shared" si="25"/>
        <v>664000</v>
      </c>
      <c r="K139" s="53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</row>
    <row r="140" spans="1:64" s="62" customFormat="1" x14ac:dyDescent="0.25">
      <c r="A140" s="62" t="s">
        <v>22</v>
      </c>
      <c r="B140" s="62" t="s">
        <v>6</v>
      </c>
      <c r="C140" s="62" t="s">
        <v>119</v>
      </c>
      <c r="D140" s="63">
        <v>7</v>
      </c>
      <c r="E140" s="40" t="s">
        <v>172</v>
      </c>
      <c r="F140" s="53">
        <v>409000</v>
      </c>
      <c r="G140" s="62">
        <v>4.09</v>
      </c>
      <c r="H140" s="23" t="s">
        <v>138</v>
      </c>
      <c r="I140" s="53"/>
      <c r="J140" s="53">
        <f t="shared" si="25"/>
        <v>409000</v>
      </c>
      <c r="K140" s="53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</row>
    <row r="141" spans="1:64" s="62" customFormat="1" x14ac:dyDescent="0.25">
      <c r="A141" s="62" t="s">
        <v>22</v>
      </c>
      <c r="B141" s="62" t="s">
        <v>119</v>
      </c>
      <c r="C141" s="62" t="s">
        <v>23</v>
      </c>
      <c r="D141" s="63">
        <v>7</v>
      </c>
      <c r="E141" s="40" t="s">
        <v>172</v>
      </c>
      <c r="F141" s="53">
        <v>444000</v>
      </c>
      <c r="G141" s="62">
        <v>4.4400000000000004</v>
      </c>
      <c r="H141" s="23" t="s">
        <v>137</v>
      </c>
      <c r="I141" s="53"/>
      <c r="J141" s="53">
        <f t="shared" si="25"/>
        <v>444000</v>
      </c>
      <c r="K141" s="53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</row>
    <row r="142" spans="1:64" s="62" customFormat="1" x14ac:dyDescent="0.25">
      <c r="A142" s="62" t="s">
        <v>59</v>
      </c>
      <c r="B142" s="62" t="s">
        <v>45</v>
      </c>
      <c r="C142" s="24" t="s">
        <v>120</v>
      </c>
      <c r="D142" s="40">
        <v>7</v>
      </c>
      <c r="E142" s="40" t="s">
        <v>172</v>
      </c>
      <c r="F142" s="53">
        <v>500000</v>
      </c>
      <c r="G142" s="62">
        <v>5</v>
      </c>
      <c r="H142" s="23" t="s">
        <v>140</v>
      </c>
      <c r="I142" s="53"/>
      <c r="J142" s="53">
        <f t="shared" si="25"/>
        <v>500000</v>
      </c>
      <c r="K142" s="53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</row>
    <row r="143" spans="1:64" s="62" customFormat="1" x14ac:dyDescent="0.25">
      <c r="A143" s="62" t="s">
        <v>59</v>
      </c>
      <c r="B143" s="62" t="s">
        <v>6</v>
      </c>
      <c r="C143" s="24" t="s">
        <v>120</v>
      </c>
      <c r="D143" s="63">
        <v>7</v>
      </c>
      <c r="E143" s="40" t="s">
        <v>172</v>
      </c>
      <c r="F143" s="53">
        <v>542000</v>
      </c>
      <c r="G143" s="62">
        <v>5.42</v>
      </c>
      <c r="H143" s="23" t="s">
        <v>141</v>
      </c>
      <c r="I143" s="53"/>
      <c r="J143" s="53">
        <f t="shared" si="25"/>
        <v>542000</v>
      </c>
      <c r="K143" s="5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</row>
    <row r="144" spans="1:64" s="62" customFormat="1" x14ac:dyDescent="0.25">
      <c r="A144" s="25"/>
      <c r="B144" s="25"/>
      <c r="C144" s="25"/>
      <c r="D144" s="71"/>
      <c r="E144" s="46" t="s">
        <v>78</v>
      </c>
      <c r="F144" s="54">
        <f>SUM(F126:F143)</f>
        <v>5280300</v>
      </c>
      <c r="G144" s="25">
        <f>SUM(G126:G143)</f>
        <v>52.802999999999997</v>
      </c>
      <c r="H144" s="25"/>
      <c r="I144" s="54">
        <f>SUM(I126:I143)</f>
        <v>0</v>
      </c>
      <c r="J144" s="54">
        <f>SUM(J126:J143)</f>
        <v>5280300</v>
      </c>
      <c r="K144" s="54">
        <f>SUM(K126:K143)</f>
        <v>0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</row>
    <row r="145" spans="1:64" s="61" customFormat="1" ht="18.75" x14ac:dyDescent="0.3">
      <c r="A145" s="109"/>
      <c r="B145" s="109"/>
      <c r="C145" s="109"/>
      <c r="D145" s="110"/>
      <c r="E145" s="111"/>
      <c r="F145" s="112"/>
      <c r="G145" s="109"/>
      <c r="H145" s="113"/>
      <c r="I145" s="60"/>
      <c r="J145" s="112"/>
      <c r="K145" s="60"/>
      <c r="L145" s="22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</row>
    <row r="146" spans="1:64" s="61" customFormat="1" ht="18.75" x14ac:dyDescent="0.3">
      <c r="A146" s="109"/>
      <c r="B146" s="109"/>
      <c r="C146" s="109"/>
      <c r="D146" s="110"/>
      <c r="E146" s="111"/>
      <c r="F146" s="112"/>
      <c r="G146" s="109"/>
      <c r="H146" s="113"/>
      <c r="I146" s="60"/>
      <c r="J146" s="112"/>
      <c r="K146" s="60"/>
      <c r="L146" s="22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</row>
    <row r="147" spans="1:64" s="61" customFormat="1" ht="18.75" x14ac:dyDescent="0.3">
      <c r="A147" s="109"/>
      <c r="B147" s="109"/>
      <c r="C147" s="109"/>
      <c r="D147" s="110"/>
      <c r="E147" s="111"/>
      <c r="F147" s="112"/>
      <c r="G147" s="109"/>
      <c r="H147" s="113"/>
      <c r="I147" s="60"/>
      <c r="J147" s="112"/>
      <c r="K147" s="60"/>
      <c r="L147" s="22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</row>
    <row r="148" spans="1:64" s="61" customFormat="1" ht="18.75" x14ac:dyDescent="0.3">
      <c r="A148" s="109"/>
      <c r="B148" s="109"/>
      <c r="C148" s="109"/>
      <c r="D148" s="110"/>
      <c r="E148" s="111"/>
      <c r="F148" s="112"/>
      <c r="G148" s="109"/>
      <c r="H148" s="113"/>
      <c r="I148" s="60"/>
      <c r="J148" s="112"/>
      <c r="K148" s="60"/>
      <c r="L148" s="22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</row>
    <row r="149" spans="1:64" s="61" customFormat="1" ht="18.75" x14ac:dyDescent="0.3">
      <c r="A149" s="114" t="s">
        <v>263</v>
      </c>
      <c r="B149" s="129" t="s">
        <v>85</v>
      </c>
      <c r="D149" s="110"/>
      <c r="E149" s="111"/>
      <c r="F149" s="130"/>
      <c r="G149" s="109"/>
      <c r="H149" s="113"/>
      <c r="I149" s="60"/>
      <c r="J149" s="112"/>
      <c r="K149" s="60"/>
      <c r="L149" s="22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</row>
    <row r="150" spans="1:64" s="61" customFormat="1" ht="18.75" x14ac:dyDescent="0.3">
      <c r="A150" s="22" t="s">
        <v>264</v>
      </c>
      <c r="B150" s="44"/>
      <c r="D150" s="229"/>
      <c r="E150" s="230"/>
      <c r="F150" s="231">
        <v>875276</v>
      </c>
      <c r="G150" s="232"/>
      <c r="H150" s="113"/>
      <c r="I150" s="60"/>
      <c r="J150" s="60">
        <f t="shared" ref="J150:J157" si="26">SUM(F150:I150)</f>
        <v>875276</v>
      </c>
      <c r="K150" s="60"/>
      <c r="L150" s="22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</row>
    <row r="151" spans="1:64" s="61" customFormat="1" ht="18.75" x14ac:dyDescent="0.3">
      <c r="A151" s="22" t="s">
        <v>268</v>
      </c>
      <c r="B151" s="44"/>
      <c r="D151" s="229"/>
      <c r="E151" s="230"/>
      <c r="F151" s="231">
        <v>350000</v>
      </c>
      <c r="G151" s="232"/>
      <c r="H151" s="113"/>
      <c r="I151" s="60"/>
      <c r="J151" s="60">
        <f t="shared" si="26"/>
        <v>350000</v>
      </c>
      <c r="K151" s="60"/>
      <c r="L151" s="22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</row>
    <row r="152" spans="1:64" s="61" customFormat="1" ht="18.75" x14ac:dyDescent="0.3">
      <c r="A152" s="22" t="s">
        <v>267</v>
      </c>
      <c r="B152" s="44"/>
      <c r="D152" s="229"/>
      <c r="E152" s="230"/>
      <c r="F152" s="231">
        <v>349940</v>
      </c>
      <c r="G152" s="232"/>
      <c r="H152" s="113"/>
      <c r="I152" s="60"/>
      <c r="J152" s="60">
        <f t="shared" si="26"/>
        <v>349940</v>
      </c>
      <c r="K152" s="60"/>
      <c r="L152" s="22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</row>
    <row r="153" spans="1:64" s="61" customFormat="1" ht="18.75" x14ac:dyDescent="0.3">
      <c r="A153" s="22" t="s">
        <v>270</v>
      </c>
      <c r="B153" s="44"/>
      <c r="D153" s="229"/>
      <c r="E153" s="230"/>
      <c r="F153" s="231">
        <v>4116932</v>
      </c>
      <c r="G153" s="232"/>
      <c r="H153" s="113"/>
      <c r="I153" s="60"/>
      <c r="J153" s="60">
        <f t="shared" si="26"/>
        <v>4116932</v>
      </c>
      <c r="K153" s="60"/>
      <c r="L153" s="22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</row>
    <row r="154" spans="1:64" s="61" customFormat="1" ht="18.75" x14ac:dyDescent="0.3">
      <c r="A154" s="22" t="s">
        <v>269</v>
      </c>
      <c r="B154" s="44"/>
      <c r="D154" s="229"/>
      <c r="E154" s="230"/>
      <c r="F154" s="231">
        <v>70000</v>
      </c>
      <c r="G154" s="232"/>
      <c r="H154" s="113"/>
      <c r="I154" s="60"/>
      <c r="J154" s="60">
        <f t="shared" si="26"/>
        <v>70000</v>
      </c>
      <c r="K154" s="60"/>
      <c r="L154" s="22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</row>
    <row r="155" spans="1:64" s="61" customFormat="1" ht="18.75" x14ac:dyDescent="0.3">
      <c r="A155" s="22" t="s">
        <v>265</v>
      </c>
      <c r="B155" s="44"/>
      <c r="D155" s="229"/>
      <c r="E155" s="230"/>
      <c r="F155" s="231">
        <v>150000</v>
      </c>
      <c r="G155" s="232"/>
      <c r="H155" s="113"/>
      <c r="I155" s="60"/>
      <c r="J155" s="60">
        <f t="shared" si="26"/>
        <v>150000</v>
      </c>
      <c r="K155" s="60"/>
      <c r="L155" s="22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</row>
    <row r="156" spans="1:64" s="61" customFormat="1" x14ac:dyDescent="0.25">
      <c r="A156" s="22" t="s">
        <v>276</v>
      </c>
      <c r="B156" s="22"/>
      <c r="D156" s="115"/>
      <c r="E156" s="44"/>
      <c r="F156" s="121">
        <v>1809870</v>
      </c>
      <c r="G156" s="22"/>
      <c r="H156" s="22"/>
      <c r="I156" s="60"/>
      <c r="J156" s="60">
        <f>SUM(F156:I156)</f>
        <v>1809870</v>
      </c>
      <c r="K156" s="60"/>
      <c r="L156" s="22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</row>
    <row r="157" spans="1:64" s="61" customFormat="1" ht="18.75" x14ac:dyDescent="0.3">
      <c r="A157" s="235" t="s">
        <v>277</v>
      </c>
      <c r="B157" s="210">
        <v>2021</v>
      </c>
      <c r="C157" s="155"/>
      <c r="D157" s="249"/>
      <c r="E157" s="250"/>
      <c r="F157" s="257">
        <v>4200000</v>
      </c>
      <c r="G157" s="251"/>
      <c r="H157" s="252"/>
      <c r="I157" s="253"/>
      <c r="J157" s="253">
        <f t="shared" si="26"/>
        <v>4200000</v>
      </c>
      <c r="K157" s="60"/>
      <c r="L157" s="22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</row>
    <row r="158" spans="1:64" s="61" customFormat="1" x14ac:dyDescent="0.25">
      <c r="A158" s="22"/>
      <c r="B158" s="22"/>
      <c r="D158" s="115"/>
      <c r="E158" s="122" t="s">
        <v>78</v>
      </c>
      <c r="F158" s="123">
        <f>SUM(F150:F157)</f>
        <v>11922018</v>
      </c>
      <c r="G158" s="22"/>
      <c r="H158" s="22"/>
      <c r="I158" s="124">
        <f>SUM(I156:I156)</f>
        <v>0</v>
      </c>
      <c r="J158" s="124">
        <f>SUM(J150:J157)</f>
        <v>11922018</v>
      </c>
      <c r="K158" s="124">
        <f>SUM(K156:K156)</f>
        <v>0</v>
      </c>
      <c r="L158" s="22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</row>
    <row r="159" spans="1:64" s="61" customFormat="1" ht="18.75" x14ac:dyDescent="0.3">
      <c r="A159" s="109"/>
      <c r="B159" s="109"/>
      <c r="C159" s="109"/>
      <c r="D159" s="110"/>
      <c r="E159" s="111"/>
      <c r="F159" s="112"/>
      <c r="G159" s="109"/>
      <c r="H159" s="113"/>
      <c r="I159" s="60"/>
      <c r="J159" s="112"/>
      <c r="K159" s="60"/>
      <c r="L159" s="22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</row>
    <row r="160" spans="1:64" s="61" customFormat="1" ht="18.75" x14ac:dyDescent="0.3">
      <c r="A160" s="67"/>
      <c r="B160" s="67"/>
      <c r="C160" s="67"/>
      <c r="D160" s="73" t="s">
        <v>197</v>
      </c>
      <c r="E160" s="68"/>
      <c r="F160" s="69">
        <f>SUM(F158+F144+F122+F96+F85+F53+F46)</f>
        <v>130004668.00999999</v>
      </c>
      <c r="G160" s="69"/>
      <c r="H160" s="69"/>
      <c r="I160" s="69">
        <f>SUM(I158+I144+I122+I96+I85+I53+I46)</f>
        <v>31314985</v>
      </c>
      <c r="J160" s="69">
        <f>SUM(J158+J144+J122+J96+J85+J53+J46)</f>
        <v>98127482.00999999</v>
      </c>
      <c r="K160" s="69">
        <f>SUM(K158+K144+K122+K96+K85+K53+K46)</f>
        <v>562201</v>
      </c>
      <c r="L160" s="62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</row>
    <row r="161" spans="1:65" s="61" customFormat="1" ht="18.75" x14ac:dyDescent="0.3">
      <c r="A161" s="109"/>
      <c r="B161" s="109"/>
      <c r="C161" s="109"/>
      <c r="D161" s="110"/>
      <c r="E161" s="111"/>
      <c r="F161" s="112"/>
      <c r="G161" s="109"/>
      <c r="H161" s="113"/>
      <c r="I161" s="60"/>
      <c r="J161" s="112"/>
      <c r="K161" s="60"/>
      <c r="L161" s="22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</row>
    <row r="162" spans="1:65" ht="15.75" thickBot="1" x14ac:dyDescent="0.3">
      <c r="G162" s="61"/>
    </row>
    <row r="163" spans="1:65" s="61" customFormat="1" ht="15.75" thickBot="1" x14ac:dyDescent="0.3">
      <c r="A163" s="22"/>
      <c r="D163" s="282" t="s">
        <v>200</v>
      </c>
      <c r="E163" s="283"/>
      <c r="F163" s="283"/>
      <c r="G163" s="283"/>
      <c r="H163" s="106" t="s">
        <v>201</v>
      </c>
      <c r="I163" s="108" t="s">
        <v>103</v>
      </c>
      <c r="J163" s="107" t="s">
        <v>188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</row>
    <row r="164" spans="1:65" s="61" customFormat="1" x14ac:dyDescent="0.25">
      <c r="A164" s="22"/>
      <c r="D164" s="75"/>
      <c r="E164" s="210" t="s">
        <v>189</v>
      </c>
      <c r="F164" s="211">
        <f>SUM(F4:F6,F57:F58,F99:F103, F157)</f>
        <v>13387018.01</v>
      </c>
      <c r="G164" s="211"/>
      <c r="H164" s="211">
        <f>SUM(J4:J6,J57:J58,J99:J103, J157)</f>
        <v>9559471.0099999998</v>
      </c>
      <c r="I164" s="211">
        <f>SUM(I4:I6,I57:I58,I99:I103, I157)</f>
        <v>3684747</v>
      </c>
      <c r="J164" s="211">
        <f>SUM(K4:K6,K57:K58,K99:K103, K157)</f>
        <v>142800</v>
      </c>
      <c r="K164" s="52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</row>
    <row r="165" spans="1:65" s="61" customFormat="1" x14ac:dyDescent="0.25">
      <c r="A165" s="22"/>
      <c r="D165" s="75"/>
      <c r="E165" s="212" t="s">
        <v>193</v>
      </c>
      <c r="F165" s="213">
        <f>SUM(F7:F10,F49:F51,F59:F60,F104)</f>
        <v>7792893</v>
      </c>
      <c r="G165" s="213"/>
      <c r="H165" s="213">
        <f>SUM(J7:J10,J49:J51,J59:J60,J104)</f>
        <v>5023769</v>
      </c>
      <c r="I165" s="213">
        <f>SUM(I7:I10,I49:I51,I59:I60,I104)</f>
        <v>2733562</v>
      </c>
      <c r="J165" s="213">
        <f>SUM(K7:K10,K49:K51,K59:K60,K104)</f>
        <v>35562</v>
      </c>
      <c r="K165" s="52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</row>
    <row r="166" spans="1:65" s="61" customFormat="1" x14ac:dyDescent="0.25">
      <c r="D166" s="75"/>
      <c r="E166" s="214" t="s">
        <v>242</v>
      </c>
      <c r="F166" s="215">
        <f>SUM(F11:F15,F61)</f>
        <v>9052609</v>
      </c>
      <c r="G166" s="215"/>
      <c r="H166" s="215">
        <f>SUM(J11:J15,J61)</f>
        <v>5425949</v>
      </c>
      <c r="I166" s="215">
        <f>SUM(I11:I15,I61)</f>
        <v>3626660</v>
      </c>
      <c r="J166" s="215">
        <f>SUM(K11:K15,K61)</f>
        <v>0</v>
      </c>
      <c r="K166" s="52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</row>
    <row r="167" spans="1:65" s="61" customFormat="1" x14ac:dyDescent="0.25">
      <c r="D167" s="75"/>
      <c r="E167" s="216" t="s">
        <v>244</v>
      </c>
      <c r="F167" s="217">
        <f>SUM(F16:F18,F52,F62:F64,F89)</f>
        <v>5061135</v>
      </c>
      <c r="G167" s="217"/>
      <c r="H167" s="217">
        <f>SUM(J16:J18,J52,J62:J64,J89)</f>
        <v>5061135</v>
      </c>
      <c r="I167" s="217">
        <f>SUM(I16:I18,I52,I62:I64,I89)</f>
        <v>0</v>
      </c>
      <c r="J167" s="217">
        <f>SUM(K16:K18,K52,K62:K64,K89)</f>
        <v>0</v>
      </c>
      <c r="K167" s="52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</row>
    <row r="168" spans="1:65" s="269" customFormat="1" x14ac:dyDescent="0.25">
      <c r="D168" s="271"/>
      <c r="E168" s="272" t="s">
        <v>257</v>
      </c>
      <c r="F168" s="273">
        <f>SUM(F19:F21,F65:F67,F105)</f>
        <v>14065340</v>
      </c>
      <c r="G168" s="273"/>
      <c r="H168" s="273">
        <f>SUM(J19:J21,J65:J67,J105)</f>
        <v>5133506</v>
      </c>
      <c r="I168" s="273">
        <f>SUM(I19:I21,I65:I67,I105)</f>
        <v>8890754</v>
      </c>
      <c r="J168" s="273">
        <f>SUM(K19:K21,K65:K67,K105)</f>
        <v>41080</v>
      </c>
      <c r="K168" s="274"/>
    </row>
    <row r="169" spans="1:65" s="61" customFormat="1" ht="15.75" thickBot="1" x14ac:dyDescent="0.3">
      <c r="D169" s="76"/>
      <c r="E169" s="45" t="s">
        <v>216</v>
      </c>
      <c r="F169" s="56">
        <f>SUM(F22:F45,F68:F84,F90:F95,F106:F121,F126:F143,F150:F155, F156)</f>
        <v>80645673</v>
      </c>
      <c r="G169" s="56"/>
      <c r="H169" s="56">
        <f>SUM(J22:J45,J68:J84,J90:J95,J106:J121,J126:J143,J150:J155, J156)</f>
        <v>67923652</v>
      </c>
      <c r="I169" s="56">
        <f>SUM(I22:I45,I68:I84,I90:I95,I106:I121,I126:I143,I150:I155, I156)</f>
        <v>12379262</v>
      </c>
      <c r="J169" s="56">
        <f>SUM(K22:K45,K68:K84,K90:K95,K106:K121,K126:K143,K150:K155, K156)</f>
        <v>342759</v>
      </c>
      <c r="K169"/>
      <c r="L169" t="s">
        <v>172</v>
      </c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</row>
    <row r="170" spans="1:65" s="61" customFormat="1" ht="16.5" thickBot="1" x14ac:dyDescent="0.3">
      <c r="D170" s="76"/>
      <c r="E170" s="258" t="s">
        <v>196</v>
      </c>
      <c r="F170" s="259">
        <f>SUM(F164:F169)</f>
        <v>130004668.00999999</v>
      </c>
      <c r="G170" s="260"/>
      <c r="H170" s="261">
        <f>SUM(H164:H169)</f>
        <v>98127482.00999999</v>
      </c>
      <c r="I170" s="259">
        <f>SUM(I164:I169)</f>
        <v>31314985</v>
      </c>
      <c r="J170" s="262">
        <f>SUM(J164:J169)</f>
        <v>562201</v>
      </c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</row>
    <row r="172" spans="1:65" s="61" customFormat="1" ht="27" customHeight="1" thickBot="1" x14ac:dyDescent="0.45">
      <c r="A172" s="280" t="s">
        <v>262</v>
      </c>
      <c r="B172" s="281"/>
      <c r="C172" s="281"/>
      <c r="D172" s="281"/>
      <c r="E172" s="281"/>
      <c r="F172" s="281"/>
      <c r="G172" s="281"/>
      <c r="H172" s="281"/>
      <c r="I172" s="281"/>
      <c r="J172" s="281"/>
      <c r="K172" s="281"/>
      <c r="L172" s="281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</row>
    <row r="173" spans="1:65" s="61" customFormat="1" ht="30.75" thickTop="1" x14ac:dyDescent="0.25">
      <c r="A173" s="96" t="s">
        <v>213</v>
      </c>
      <c r="B173" s="96" t="s">
        <v>1</v>
      </c>
      <c r="C173" s="96" t="s">
        <v>2</v>
      </c>
      <c r="D173" s="101" t="s">
        <v>11</v>
      </c>
      <c r="E173" s="97" t="s">
        <v>83</v>
      </c>
      <c r="F173" s="100" t="s">
        <v>4</v>
      </c>
      <c r="G173" s="98" t="s">
        <v>88</v>
      </c>
      <c r="H173" s="99" t="s">
        <v>194</v>
      </c>
      <c r="I173" s="99" t="s">
        <v>89</v>
      </c>
      <c r="J173" s="102" t="s">
        <v>104</v>
      </c>
      <c r="K173" s="102" t="s">
        <v>103</v>
      </c>
      <c r="L173" s="99" t="s">
        <v>111</v>
      </c>
      <c r="M173" s="22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</row>
    <row r="174" spans="1:65" s="140" customFormat="1" x14ac:dyDescent="0.25">
      <c r="A174" s="140" t="s">
        <v>7</v>
      </c>
      <c r="B174" s="140" t="s">
        <v>59</v>
      </c>
      <c r="C174" s="140" t="s">
        <v>5</v>
      </c>
      <c r="D174" s="143" t="s">
        <v>272</v>
      </c>
      <c r="E174" s="241">
        <v>2</v>
      </c>
      <c r="F174" s="242">
        <f>G4</f>
        <v>2.69</v>
      </c>
      <c r="G174" s="243"/>
      <c r="H174" s="244"/>
      <c r="I174" s="139">
        <f>F4</f>
        <v>1354657</v>
      </c>
      <c r="J174" s="233">
        <f>J4</f>
        <v>1354657</v>
      </c>
      <c r="K174" s="135">
        <f>I4</f>
        <v>0</v>
      </c>
      <c r="L174" s="234">
        <f>K4</f>
        <v>0</v>
      </c>
      <c r="M174" s="238"/>
      <c r="N174" s="235"/>
      <c r="O174" s="23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155"/>
      <c r="AF174" s="155"/>
      <c r="AG174" s="155"/>
      <c r="AH174" s="155"/>
      <c r="AI174" s="155"/>
      <c r="AJ174" s="155"/>
      <c r="AK174" s="155"/>
      <c r="AL174" s="155"/>
      <c r="AM174" s="155"/>
      <c r="AN174" s="155"/>
      <c r="AO174" s="155"/>
      <c r="AP174" s="155"/>
      <c r="AQ174" s="155"/>
      <c r="AR174" s="155"/>
      <c r="AS174" s="155"/>
      <c r="AT174" s="155"/>
      <c r="AU174" s="155"/>
      <c r="AV174" s="155"/>
      <c r="AW174" s="155"/>
      <c r="AX174" s="155"/>
      <c r="AY174" s="155"/>
      <c r="AZ174" s="155"/>
      <c r="BA174" s="155"/>
      <c r="BB174" s="155"/>
      <c r="BC174" s="155"/>
      <c r="BD174" s="155"/>
      <c r="BE174" s="155"/>
      <c r="BF174" s="155"/>
      <c r="BG174" s="155"/>
      <c r="BH174" s="155"/>
      <c r="BI174" s="155"/>
      <c r="BJ174" s="155"/>
      <c r="BK174" s="155"/>
      <c r="BL174" s="155"/>
      <c r="BM174" s="155"/>
    </row>
    <row r="175" spans="1:65" s="147" customFormat="1" x14ac:dyDescent="0.25">
      <c r="A175" s="147" t="s">
        <v>243</v>
      </c>
      <c r="D175" s="148" t="s">
        <v>157</v>
      </c>
      <c r="E175" s="145" t="s">
        <v>172</v>
      </c>
      <c r="F175" s="220" t="s">
        <v>172</v>
      </c>
      <c r="H175" s="224"/>
      <c r="I175" s="135">
        <f>F5</f>
        <v>50000</v>
      </c>
      <c r="J175" s="135">
        <f>J5</f>
        <v>50000</v>
      </c>
      <c r="K175" s="135">
        <f>I5</f>
        <v>0</v>
      </c>
      <c r="L175" s="135">
        <f>K5</f>
        <v>0</v>
      </c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/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  <c r="BI175" s="150"/>
      <c r="BJ175" s="150"/>
      <c r="BK175" s="150"/>
    </row>
    <row r="176" spans="1:65" s="140" customFormat="1" x14ac:dyDescent="0.25">
      <c r="A176" s="140" t="s">
        <v>68</v>
      </c>
      <c r="B176" s="140" t="s">
        <v>118</v>
      </c>
      <c r="C176" s="140" t="s">
        <v>36</v>
      </c>
      <c r="D176" s="218" t="s">
        <v>214</v>
      </c>
      <c r="E176" s="153">
        <v>3</v>
      </c>
      <c r="F176" s="221">
        <f>G6</f>
        <v>3.59</v>
      </c>
      <c r="H176" s="225"/>
      <c r="I176" s="139">
        <f>F6</f>
        <v>1492298</v>
      </c>
      <c r="J176" s="139">
        <f>J6</f>
        <v>1219703</v>
      </c>
      <c r="K176" s="139">
        <f>I6</f>
        <v>272595</v>
      </c>
      <c r="L176" s="139">
        <f>K6</f>
        <v>0</v>
      </c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  <c r="AJ176" s="155"/>
      <c r="AK176" s="155"/>
      <c r="AL176" s="155"/>
      <c r="AM176" s="155"/>
      <c r="AN176" s="155"/>
      <c r="AO176" s="155"/>
      <c r="AP176" s="155"/>
      <c r="AQ176" s="155"/>
      <c r="AR176" s="155"/>
      <c r="AS176" s="155"/>
      <c r="AT176" s="155"/>
      <c r="AU176" s="155"/>
      <c r="AV176" s="155"/>
      <c r="AW176" s="155"/>
      <c r="AX176" s="155"/>
      <c r="AY176" s="155"/>
      <c r="AZ176" s="155"/>
      <c r="BA176" s="155"/>
      <c r="BB176" s="155"/>
      <c r="BC176" s="155"/>
      <c r="BD176" s="155"/>
      <c r="BE176" s="155"/>
      <c r="BF176" s="155"/>
      <c r="BG176" s="155"/>
      <c r="BH176" s="155"/>
      <c r="BI176" s="155"/>
      <c r="BJ176" s="155"/>
      <c r="BK176" s="155"/>
    </row>
    <row r="177" spans="1:65" s="137" customFormat="1" x14ac:dyDescent="0.25">
      <c r="A177" s="137" t="s">
        <v>99</v>
      </c>
      <c r="B177" s="137" t="s">
        <v>25</v>
      </c>
      <c r="C177" s="137" t="s">
        <v>100</v>
      </c>
      <c r="D177" s="138" t="s">
        <v>156</v>
      </c>
      <c r="E177" s="157"/>
      <c r="F177" s="222" t="s">
        <v>172</v>
      </c>
      <c r="G177" s="137">
        <f>D57</f>
        <v>35.9</v>
      </c>
      <c r="H177" s="226">
        <f>G57</f>
        <v>6837</v>
      </c>
      <c r="I177" s="136">
        <f>F57</f>
        <v>333950</v>
      </c>
      <c r="J177" s="136">
        <f>J57</f>
        <v>66790</v>
      </c>
      <c r="K177" s="136">
        <f>I57</f>
        <v>267160</v>
      </c>
      <c r="L177" s="136">
        <f>K57</f>
        <v>0</v>
      </c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  <c r="AV177" s="155"/>
      <c r="AW177" s="155"/>
      <c r="AX177" s="155"/>
      <c r="AY177" s="155"/>
      <c r="AZ177" s="155"/>
      <c r="BA177" s="155"/>
      <c r="BB177" s="155"/>
      <c r="BC177" s="155"/>
      <c r="BD177" s="155"/>
      <c r="BE177" s="155"/>
      <c r="BF177" s="155"/>
      <c r="BG177" s="155"/>
      <c r="BH177" s="155"/>
      <c r="BI177" s="155"/>
      <c r="BJ177" s="155"/>
      <c r="BK177" s="155"/>
    </row>
    <row r="178" spans="1:65" s="140" customFormat="1" x14ac:dyDescent="0.25">
      <c r="A178" s="140" t="s">
        <v>97</v>
      </c>
      <c r="B178" s="140" t="s">
        <v>25</v>
      </c>
      <c r="C178" s="140" t="s">
        <v>98</v>
      </c>
      <c r="D178" s="141" t="s">
        <v>157</v>
      </c>
      <c r="E178" s="153"/>
      <c r="F178" s="221" t="s">
        <v>172</v>
      </c>
      <c r="G178" s="140">
        <f>D58</f>
        <v>40.4</v>
      </c>
      <c r="H178" s="225">
        <f>G58</f>
        <v>864</v>
      </c>
      <c r="I178" s="139">
        <f>F58</f>
        <v>435840</v>
      </c>
      <c r="J178" s="139">
        <f>J58</f>
        <v>87168</v>
      </c>
      <c r="K178" s="139">
        <f>I58</f>
        <v>348672</v>
      </c>
      <c r="L178" s="139">
        <f>K58</f>
        <v>0</v>
      </c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  <c r="AV178" s="155"/>
      <c r="AW178" s="155"/>
      <c r="AX178" s="155"/>
      <c r="AY178" s="155"/>
      <c r="AZ178" s="155"/>
      <c r="BA178" s="155"/>
      <c r="BB178" s="155"/>
      <c r="BC178" s="155"/>
      <c r="BD178" s="155"/>
      <c r="BE178" s="155"/>
      <c r="BF178" s="155"/>
      <c r="BG178" s="155"/>
      <c r="BH178" s="155"/>
      <c r="BI178" s="155"/>
      <c r="BJ178" s="155"/>
      <c r="BK178" s="155"/>
    </row>
    <row r="179" spans="1:65" s="142" customFormat="1" x14ac:dyDescent="0.25">
      <c r="A179" s="142" t="s">
        <v>8</v>
      </c>
      <c r="B179" s="142" t="s">
        <v>9</v>
      </c>
      <c r="C179" s="142" t="s">
        <v>202</v>
      </c>
      <c r="D179" s="143" t="s">
        <v>249</v>
      </c>
      <c r="E179" s="144">
        <v>3</v>
      </c>
      <c r="F179" s="219" t="s">
        <v>172</v>
      </c>
      <c r="H179" s="223"/>
      <c r="I179" s="135">
        <f>F99</f>
        <v>311908.01</v>
      </c>
      <c r="J179" s="135">
        <f>J99</f>
        <v>311908.01</v>
      </c>
      <c r="K179" s="135">
        <f>I99</f>
        <v>0</v>
      </c>
      <c r="L179" s="135">
        <f>K99</f>
        <v>0</v>
      </c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  <c r="BI179" s="150"/>
      <c r="BJ179" s="150"/>
      <c r="BK179" s="150"/>
    </row>
    <row r="180" spans="1:65" s="142" customFormat="1" x14ac:dyDescent="0.25">
      <c r="A180" s="142" t="s">
        <v>8</v>
      </c>
      <c r="B180" s="142" t="s">
        <v>250</v>
      </c>
      <c r="C180" s="142" t="s">
        <v>251</v>
      </c>
      <c r="D180" s="143" t="s">
        <v>249</v>
      </c>
      <c r="E180" s="144">
        <v>4</v>
      </c>
      <c r="F180" s="219" t="s">
        <v>172</v>
      </c>
      <c r="H180" s="223"/>
      <c r="I180" s="135">
        <f>F100</f>
        <v>500000</v>
      </c>
      <c r="J180" s="135">
        <f>J100</f>
        <v>500000</v>
      </c>
      <c r="K180" s="135">
        <f>I100</f>
        <v>0</v>
      </c>
      <c r="L180" s="135">
        <f>K100</f>
        <v>0</v>
      </c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  <c r="BI180" s="150"/>
      <c r="BJ180" s="150"/>
      <c r="BK180" s="150"/>
    </row>
    <row r="181" spans="1:65" s="142" customFormat="1" x14ac:dyDescent="0.25">
      <c r="A181" s="142" t="s">
        <v>8</v>
      </c>
      <c r="B181" s="142" t="s">
        <v>30</v>
      </c>
      <c r="C181" s="142" t="s">
        <v>236</v>
      </c>
      <c r="D181" s="143" t="s">
        <v>12</v>
      </c>
      <c r="E181" s="144" t="s">
        <v>185</v>
      </c>
      <c r="F181" s="219">
        <f>G101</f>
        <v>0.9</v>
      </c>
      <c r="H181" s="223"/>
      <c r="I181" s="135">
        <f>F101</f>
        <v>1220575</v>
      </c>
      <c r="J181" s="135">
        <f>J101</f>
        <v>548502</v>
      </c>
      <c r="K181" s="135">
        <f>I101</f>
        <v>672073</v>
      </c>
      <c r="L181" s="135">
        <f>K101</f>
        <v>0</v>
      </c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  <c r="BI181" s="150"/>
      <c r="BJ181" s="150"/>
      <c r="BK181" s="150"/>
    </row>
    <row r="182" spans="1:65" s="142" customFormat="1" x14ac:dyDescent="0.25">
      <c r="A182" s="140" t="s">
        <v>28</v>
      </c>
      <c r="B182" s="140" t="s">
        <v>179</v>
      </c>
      <c r="C182" s="140" t="s">
        <v>58</v>
      </c>
      <c r="D182" s="141" t="s">
        <v>271</v>
      </c>
      <c r="E182" s="144" t="s">
        <v>86</v>
      </c>
      <c r="F182" s="140">
        <f>G102</f>
        <v>1.29</v>
      </c>
      <c r="H182" s="223"/>
      <c r="I182" s="139">
        <f>F102</f>
        <v>3212790</v>
      </c>
      <c r="J182" s="135">
        <f>J102</f>
        <v>945743</v>
      </c>
      <c r="K182" s="135">
        <f>I102</f>
        <v>2124247</v>
      </c>
      <c r="L182" s="135">
        <f>K102</f>
        <v>142800</v>
      </c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  <c r="BI182" s="150"/>
      <c r="BJ182" s="150"/>
      <c r="BK182" s="150"/>
    </row>
    <row r="183" spans="1:65" s="140" customFormat="1" x14ac:dyDescent="0.25">
      <c r="A183" s="140" t="s">
        <v>235</v>
      </c>
      <c r="C183" s="140" t="s">
        <v>161</v>
      </c>
      <c r="D183" s="143" t="s">
        <v>161</v>
      </c>
      <c r="E183" s="144"/>
      <c r="F183" s="236"/>
      <c r="G183" s="142"/>
      <c r="H183" s="237"/>
      <c r="I183" s="135">
        <f>F103</f>
        <v>275000</v>
      </c>
      <c r="J183" s="135">
        <f>J103</f>
        <v>275000</v>
      </c>
      <c r="K183" s="135">
        <f>I103</f>
        <v>0</v>
      </c>
      <c r="L183" s="139">
        <f>K103</f>
        <v>0</v>
      </c>
      <c r="M183" s="238"/>
      <c r="N183" s="235"/>
      <c r="O183" s="23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F183" s="155"/>
      <c r="AG183" s="155"/>
      <c r="AH183" s="155"/>
      <c r="AI183" s="155"/>
      <c r="AJ183" s="155"/>
      <c r="AK183" s="155"/>
      <c r="AL183" s="155"/>
      <c r="AM183" s="155"/>
      <c r="AN183" s="155"/>
      <c r="AO183" s="155"/>
      <c r="AP183" s="155"/>
      <c r="AQ183" s="155"/>
      <c r="AR183" s="155"/>
      <c r="AS183" s="155"/>
      <c r="AT183" s="155"/>
      <c r="AU183" s="155"/>
      <c r="AV183" s="155"/>
      <c r="AW183" s="155"/>
      <c r="AX183" s="155"/>
      <c r="AY183" s="155"/>
      <c r="AZ183" s="155"/>
      <c r="BA183" s="155"/>
      <c r="BB183" s="155"/>
      <c r="BC183" s="155"/>
      <c r="BD183" s="155"/>
      <c r="BE183" s="155"/>
      <c r="BF183" s="155"/>
      <c r="BG183" s="155"/>
      <c r="BH183" s="155"/>
      <c r="BI183" s="155"/>
      <c r="BJ183" s="155"/>
      <c r="BK183" s="155"/>
      <c r="BL183" s="155"/>
      <c r="BM183" s="155"/>
    </row>
    <row r="184" spans="1:65" s="61" customFormat="1" x14ac:dyDescent="0.25">
      <c r="A184" s="157" t="s">
        <v>278</v>
      </c>
      <c r="B184" s="84"/>
      <c r="C184" s="127"/>
      <c r="D184" s="87"/>
      <c r="E184" s="86"/>
      <c r="F184" s="131"/>
      <c r="G184" s="77"/>
      <c r="H184" s="227"/>
      <c r="I184" s="135">
        <v>0</v>
      </c>
      <c r="J184" s="139">
        <v>0</v>
      </c>
      <c r="K184" s="135">
        <v>0</v>
      </c>
      <c r="L184" s="139">
        <v>0</v>
      </c>
      <c r="M184" s="239"/>
      <c r="N184" s="103"/>
      <c r="O184" s="103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</row>
    <row r="185" spans="1:65" s="77" customFormat="1" ht="15.75" thickBot="1" x14ac:dyDescent="0.3">
      <c r="A185" s="254" t="s">
        <v>277</v>
      </c>
      <c r="B185" s="132"/>
      <c r="C185" s="132"/>
      <c r="D185" s="133"/>
      <c r="E185" s="125"/>
      <c r="F185" s="128"/>
      <c r="G185" s="126"/>
      <c r="H185" s="228"/>
      <c r="I185" s="255">
        <f>F157</f>
        <v>4200000</v>
      </c>
      <c r="J185" s="256">
        <f>J157</f>
        <v>4200000</v>
      </c>
      <c r="K185" s="255">
        <f>I157</f>
        <v>0</v>
      </c>
      <c r="L185" s="256">
        <f>K157</f>
        <v>0</v>
      </c>
      <c r="M185" s="239"/>
      <c r="N185" s="103"/>
      <c r="O185" s="103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</row>
    <row r="186" spans="1:65" s="61" customFormat="1" x14ac:dyDescent="0.25">
      <c r="D186" s="5"/>
      <c r="E186" s="48" t="s">
        <v>78</v>
      </c>
      <c r="F186" s="120">
        <f>SUM(F174:F185)</f>
        <v>8.4699999999999989</v>
      </c>
      <c r="G186" s="120"/>
      <c r="H186" s="120"/>
      <c r="I186" s="105">
        <f t="shared" ref="I186:L186" si="27">SUM(I174:I185)</f>
        <v>13387018.01</v>
      </c>
      <c r="J186" s="105">
        <f t="shared" si="27"/>
        <v>9559471.0099999998</v>
      </c>
      <c r="K186" s="105">
        <f t="shared" si="27"/>
        <v>3684747</v>
      </c>
      <c r="L186" s="105">
        <f t="shared" si="27"/>
        <v>142800</v>
      </c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</row>
    <row r="188" spans="1:65" customFormat="1" x14ac:dyDescent="0.25">
      <c r="D188" s="74"/>
      <c r="I188" s="52"/>
      <c r="J188" s="52"/>
      <c r="K188" s="52"/>
    </row>
    <row r="189" spans="1:65" customFormat="1" x14ac:dyDescent="0.25">
      <c r="D189" s="74"/>
      <c r="I189" s="52"/>
      <c r="J189" s="52"/>
      <c r="K189" s="52"/>
    </row>
    <row r="190" spans="1:65" s="61" customFormat="1" x14ac:dyDescent="0.25">
      <c r="D190" s="70"/>
      <c r="E190" s="43"/>
      <c r="F190" s="104"/>
      <c r="H190" s="6"/>
      <c r="I190" s="51"/>
      <c r="J190" s="51"/>
      <c r="K190" s="51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</row>
    <row r="202" spans="4:64" s="61" customFormat="1" x14ac:dyDescent="0.25">
      <c r="D202" s="70"/>
      <c r="E202" s="43"/>
      <c r="F202" s="51"/>
      <c r="H202" s="6"/>
      <c r="I202" s="51"/>
      <c r="J202" s="51"/>
      <c r="K202" s="51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</row>
    <row r="215" customFormat="1" x14ac:dyDescent="0.25"/>
    <row r="216" customFormat="1" x14ac:dyDescent="0.25"/>
    <row r="217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</sheetData>
  <customSheetViews>
    <customSheetView guid="{445D3CA2-7745-4557-A686-F3421758D2DA}" scale="80" showPageBreaks="1" fitToPage="1" topLeftCell="A108">
      <selection activeCell="B141" sqref="B139:C141"/>
      <pageMargins left="0.7" right="0.7" top="0.5" bottom="0.5" header="0.3" footer="0.3"/>
      <printOptions gridLines="1"/>
      <pageSetup scale="61" fitToHeight="3" orientation="landscape" copies="2" r:id="rId1"/>
      <headerFooter>
        <oddHeader xml:space="preserve">&amp;CRoad Needs List
</oddHeader>
        <oddFooter>&amp;C&amp;D</oddFooter>
      </headerFooter>
    </customSheetView>
    <customSheetView guid="{AB42620D-BB92-46B5-B6E6-9290F836F451}" scale="80" showPageBreaks="1" fitToPage="1">
      <selection activeCell="N20" sqref="N20"/>
      <pageMargins left="0.7" right="0.7" top="0.5" bottom="0.5" header="0.3" footer="0.3"/>
      <printOptions gridLines="1"/>
      <pageSetup scale="61" fitToHeight="3" orientation="landscape" copies="2" r:id="rId2"/>
      <headerFooter>
        <oddHeader xml:space="preserve">&amp;CRoad Needs List
</oddHeader>
        <oddFooter>&amp;C&amp;D</oddFooter>
      </headerFooter>
    </customSheetView>
    <customSheetView guid="{7E29D17D-C34A-4823-A04C-00C139072AF4}" scale="80" fitToPage="1">
      <selection activeCell="A2" sqref="A2"/>
      <pageMargins left="0.7" right="0.7" top="0.5" bottom="0.5" header="0.3" footer="0.3"/>
      <printOptions gridLines="1"/>
      <pageSetup scale="61" fitToHeight="3" orientation="landscape" copies="2" r:id="rId3"/>
      <headerFooter>
        <oddHeader xml:space="preserve">&amp;CRoad Needs List
</oddHeader>
        <oddFooter>&amp;C&amp;D</oddFooter>
      </headerFooter>
    </customSheetView>
  </customSheetViews>
  <mergeCells count="3">
    <mergeCell ref="D1:E1"/>
    <mergeCell ref="A172:L172"/>
    <mergeCell ref="D163:G163"/>
  </mergeCells>
  <printOptions horizontalCentered="1"/>
  <pageMargins left="0.25" right="0.25" top="0.5" bottom="0.5" header="0.3" footer="0.3"/>
  <pageSetup scale="56" fitToHeight="0" orientation="landscape" copies="2" r:id="rId4"/>
  <headerFooter>
    <oddHeader xml:space="preserve">&amp;C&amp;16Highway Road Needs List 2021&amp;11
</oddHeader>
  </headerFooter>
  <rowBreaks count="3" manualBreakCount="3">
    <brk id="46" max="11" man="1"/>
    <brk id="96" max="11" man="1"/>
    <brk id="14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445D3CA2-7745-4557-A686-F3421758D2DA}" state="hidden">
      <pageMargins left="0.7" right="0.7" top="0.75" bottom="0.75" header="0.3" footer="0.3"/>
      <pageSetup orientation="portrait" r:id="rId1"/>
    </customSheetView>
    <customSheetView guid="{AB42620D-BB92-46B5-B6E6-9290F836F451}" showPageBreaks="1" state="hidden">
      <pageMargins left="0.7" right="0.7" top="0.75" bottom="0.75" header="0.3" footer="0.3"/>
      <pageSetup orientation="portrait" r:id="rId2"/>
    </customSheetView>
    <customSheetView guid="{7E29D17D-C34A-4823-A04C-00C139072AF4}" state="hidden"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"/>
  <sheetViews>
    <sheetView workbookViewId="0">
      <selection sqref="A1:XFD5"/>
    </sheetView>
  </sheetViews>
  <sheetFormatPr defaultRowHeight="15" x14ac:dyDescent="0.25"/>
  <cols>
    <col min="1" max="1" width="10.5703125" bestFit="1" customWidth="1"/>
    <col min="2" max="2" width="13.42578125" bestFit="1" customWidth="1"/>
    <col min="3" max="3" width="16.28515625" bestFit="1" customWidth="1"/>
    <col min="4" max="4" width="12.7109375" bestFit="1" customWidth="1"/>
    <col min="5" max="5" width="14.85546875" bestFit="1" customWidth="1"/>
    <col min="6" max="6" width="11.5703125" bestFit="1" customWidth="1"/>
    <col min="7" max="7" width="9.85546875" bestFit="1" customWidth="1"/>
    <col min="8" max="8" width="35" bestFit="1" customWidth="1"/>
    <col min="9" max="9" width="10.140625" bestFit="1" customWidth="1"/>
    <col min="10" max="10" width="11.5703125" bestFit="1" customWidth="1"/>
    <col min="11" max="11" width="11.28515625" bestFit="1" customWidth="1"/>
  </cols>
  <sheetData>
    <row r="1" spans="1:11" s="8" customFormat="1" x14ac:dyDescent="0.25">
      <c r="A1" s="7" t="s">
        <v>102</v>
      </c>
      <c r="D1" s="9"/>
      <c r="F1" s="10"/>
      <c r="H1" s="6"/>
      <c r="I1" s="10"/>
      <c r="J1" s="10"/>
      <c r="K1" s="10"/>
    </row>
    <row r="2" spans="1:11" s="7" customFormat="1" x14ac:dyDescent="0.25">
      <c r="A2" s="7" t="s">
        <v>87</v>
      </c>
      <c r="B2" s="7" t="s">
        <v>0</v>
      </c>
      <c r="C2" s="7" t="s">
        <v>91</v>
      </c>
      <c r="D2" s="11" t="s">
        <v>88</v>
      </c>
      <c r="E2" s="7" t="s">
        <v>85</v>
      </c>
      <c r="F2" s="12" t="s">
        <v>89</v>
      </c>
      <c r="G2" s="7" t="s">
        <v>93</v>
      </c>
      <c r="H2" s="5" t="s">
        <v>11</v>
      </c>
      <c r="I2" s="12" t="s">
        <v>103</v>
      </c>
      <c r="J2" s="12" t="s">
        <v>104</v>
      </c>
      <c r="K2" s="12" t="s">
        <v>111</v>
      </c>
    </row>
    <row r="3" spans="1:11" s="8" customFormat="1" x14ac:dyDescent="0.25">
      <c r="A3" s="16" t="s">
        <v>107</v>
      </c>
      <c r="B3" s="16" t="s">
        <v>108</v>
      </c>
      <c r="C3" s="16" t="s">
        <v>109</v>
      </c>
      <c r="D3" s="14">
        <v>44.9</v>
      </c>
      <c r="E3" s="16">
        <v>2016</v>
      </c>
      <c r="F3" s="17">
        <v>107520</v>
      </c>
      <c r="G3" s="8" t="s">
        <v>110</v>
      </c>
      <c r="H3" s="6" t="s">
        <v>117</v>
      </c>
      <c r="I3" s="10">
        <v>86016</v>
      </c>
      <c r="J3" s="10">
        <v>10752</v>
      </c>
      <c r="K3" s="10">
        <v>10752</v>
      </c>
    </row>
    <row r="4" spans="1:11" s="8" customFormat="1" x14ac:dyDescent="0.25">
      <c r="D4" s="9"/>
      <c r="F4" s="10"/>
      <c r="H4" s="6"/>
      <c r="I4" s="10"/>
      <c r="J4" s="10"/>
      <c r="K4" s="10"/>
    </row>
    <row r="5" spans="1:11" s="7" customFormat="1" x14ac:dyDescent="0.25">
      <c r="D5" s="11"/>
      <c r="E5" s="7" t="s">
        <v>78</v>
      </c>
      <c r="F5" s="12">
        <f>SUM(F3)</f>
        <v>107520</v>
      </c>
      <c r="H5" s="5"/>
      <c r="I5" s="12">
        <f>SUM(I3)</f>
        <v>86016</v>
      </c>
      <c r="J5" s="12">
        <f>SUM(J3)</f>
        <v>10752</v>
      </c>
      <c r="K5" s="12">
        <f>SUM(K3)</f>
        <v>10752</v>
      </c>
    </row>
  </sheetData>
  <customSheetViews>
    <customSheetView guid="{445D3CA2-7745-4557-A686-F3421758D2DA}" state="hidden">
      <selection sqref="A1:XFD5"/>
      <pageMargins left="0.7" right="0.7" top="0.75" bottom="0.75" header="0.3" footer="0.3"/>
      <pageSetup orientation="portrait" r:id="rId1"/>
    </customSheetView>
    <customSheetView guid="{AB42620D-BB92-46B5-B6E6-9290F836F451}" showPageBreaks="1" state="hidden">
      <selection sqref="A1:XFD5"/>
      <pageMargins left="0.7" right="0.7" top="0.75" bottom="0.75" header="0.3" footer="0.3"/>
      <pageSetup orientation="portrait" r:id="rId2"/>
    </customSheetView>
    <customSheetView guid="{7E29D17D-C34A-4823-A04C-00C139072AF4}" state="hidden">
      <selection sqref="A1:XFD5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workbookViewId="0">
      <selection activeCell="A25" sqref="A25:XFD25"/>
    </sheetView>
  </sheetViews>
  <sheetFormatPr defaultColWidth="9.140625" defaultRowHeight="15.75" x14ac:dyDescent="0.25"/>
  <cols>
    <col min="1" max="1" width="13.5703125" style="18" bestFit="1" customWidth="1"/>
    <col min="2" max="2" width="12.85546875" style="18" bestFit="1" customWidth="1"/>
    <col min="3" max="3" width="18.140625" style="18" bestFit="1" customWidth="1"/>
    <col min="4" max="4" width="4.140625" style="18" bestFit="1" customWidth="1"/>
    <col min="5" max="5" width="10.5703125" style="18" bestFit="1" customWidth="1"/>
    <col min="6" max="6" width="12.42578125" style="18" bestFit="1" customWidth="1"/>
    <col min="7" max="7" width="5.5703125" style="18" bestFit="1" customWidth="1"/>
    <col min="8" max="8" width="12.5703125" style="18" bestFit="1" customWidth="1"/>
    <col min="9" max="9" width="9.85546875" style="18" customWidth="1"/>
    <col min="10" max="10" width="12.42578125" style="18" bestFit="1" customWidth="1"/>
    <col min="11" max="11" width="12.7109375" style="18" bestFit="1" customWidth="1"/>
    <col min="12" max="16384" width="9.140625" style="18"/>
  </cols>
  <sheetData>
    <row r="1" spans="1:11" x14ac:dyDescent="0.25">
      <c r="A1" s="1" t="s">
        <v>63</v>
      </c>
      <c r="B1" s="1" t="s">
        <v>61</v>
      </c>
      <c r="C1" s="1" t="s">
        <v>6</v>
      </c>
      <c r="D1" s="2">
        <v>6</v>
      </c>
      <c r="E1" s="1">
        <v>2013</v>
      </c>
      <c r="F1" s="3"/>
      <c r="G1" s="1">
        <v>5.51</v>
      </c>
      <c r="H1" s="1" t="s">
        <v>130</v>
      </c>
    </row>
    <row r="2" spans="1:11" x14ac:dyDescent="0.25">
      <c r="A2" s="1" t="s">
        <v>13</v>
      </c>
      <c r="B2" s="1" t="s">
        <v>131</v>
      </c>
      <c r="C2" s="1" t="s">
        <v>37</v>
      </c>
      <c r="D2" s="2">
        <v>6</v>
      </c>
      <c r="E2" s="1">
        <v>2013</v>
      </c>
      <c r="F2" s="3"/>
      <c r="G2" s="1">
        <v>3.8</v>
      </c>
      <c r="H2" s="1" t="s">
        <v>130</v>
      </c>
    </row>
    <row r="3" spans="1:11" x14ac:dyDescent="0.25">
      <c r="A3" s="1" t="s">
        <v>10</v>
      </c>
      <c r="B3" s="1" t="s">
        <v>8</v>
      </c>
      <c r="C3" s="1" t="s">
        <v>13</v>
      </c>
      <c r="D3" s="2">
        <v>4</v>
      </c>
      <c r="E3" s="1">
        <v>2013</v>
      </c>
      <c r="F3" s="3"/>
      <c r="G3" s="1">
        <v>3.29</v>
      </c>
      <c r="H3" s="1" t="s">
        <v>130</v>
      </c>
    </row>
    <row r="4" spans="1:11" x14ac:dyDescent="0.25">
      <c r="A4" s="1"/>
      <c r="B4" s="1"/>
      <c r="C4" s="1"/>
      <c r="D4" s="2"/>
      <c r="E4" s="1"/>
      <c r="F4" s="3"/>
      <c r="G4" s="1"/>
      <c r="H4" s="1"/>
    </row>
    <row r="5" spans="1:11" x14ac:dyDescent="0.25">
      <c r="A5" s="1"/>
      <c r="B5" s="1"/>
      <c r="C5" s="1"/>
      <c r="D5" s="2"/>
      <c r="E5" s="1"/>
      <c r="F5" s="3"/>
      <c r="G5" s="1"/>
      <c r="H5" s="1"/>
    </row>
    <row r="6" spans="1:11" x14ac:dyDescent="0.25">
      <c r="A6" s="1"/>
      <c r="B6" s="1"/>
      <c r="C6" s="1"/>
      <c r="D6" s="2"/>
      <c r="E6" s="1"/>
      <c r="F6" s="3"/>
      <c r="G6" s="1"/>
      <c r="H6" s="1"/>
    </row>
    <row r="7" spans="1:11" x14ac:dyDescent="0.25">
      <c r="A7" s="1"/>
      <c r="B7" s="1"/>
      <c r="C7" s="1"/>
      <c r="D7" s="2"/>
      <c r="E7" s="1"/>
      <c r="F7" s="3"/>
      <c r="G7" s="1"/>
      <c r="H7" s="1"/>
    </row>
    <row r="8" spans="1:11" s="1" customFormat="1" x14ac:dyDescent="0.25">
      <c r="D8" s="2"/>
      <c r="F8" s="3"/>
      <c r="I8" s="18"/>
      <c r="J8" s="18"/>
      <c r="K8" s="18"/>
    </row>
    <row r="9" spans="1:11" s="4" customFormat="1" x14ac:dyDescent="0.25">
      <c r="A9" s="1" t="s">
        <v>5</v>
      </c>
      <c r="B9" s="1" t="s">
        <v>6</v>
      </c>
      <c r="C9" s="1" t="s">
        <v>17</v>
      </c>
      <c r="D9" s="2"/>
      <c r="E9" s="1"/>
      <c r="F9" s="3"/>
      <c r="G9" s="1"/>
      <c r="H9" s="1" t="s">
        <v>132</v>
      </c>
      <c r="I9" s="18"/>
      <c r="J9" s="18"/>
      <c r="K9" s="18"/>
    </row>
    <row r="10" spans="1:11" s="1" customFormat="1" x14ac:dyDescent="0.25">
      <c r="A10" s="1" t="s">
        <v>26</v>
      </c>
      <c r="B10" s="1" t="s">
        <v>30</v>
      </c>
      <c r="C10" s="1" t="s">
        <v>131</v>
      </c>
      <c r="D10" s="2"/>
      <c r="F10" s="3"/>
      <c r="H10" s="1" t="s">
        <v>132</v>
      </c>
      <c r="I10" s="18"/>
      <c r="J10" s="18"/>
      <c r="K10" s="18"/>
    </row>
    <row r="11" spans="1:11" s="1" customFormat="1" x14ac:dyDescent="0.25">
      <c r="A11" s="1" t="s">
        <v>35</v>
      </c>
      <c r="B11" s="1" t="s">
        <v>30</v>
      </c>
      <c r="C11" s="1" t="s">
        <v>34</v>
      </c>
      <c r="D11" s="2"/>
      <c r="F11" s="3"/>
      <c r="H11" s="1" t="s">
        <v>132</v>
      </c>
      <c r="I11" s="18"/>
      <c r="J11" s="18"/>
      <c r="K11" s="18"/>
    </row>
    <row r="12" spans="1:11" s="1" customFormat="1" x14ac:dyDescent="0.25">
      <c r="A12" s="1" t="s">
        <v>68</v>
      </c>
      <c r="B12" s="1" t="s">
        <v>118</v>
      </c>
      <c r="C12" s="1" t="s">
        <v>36</v>
      </c>
      <c r="D12" s="2"/>
      <c r="E12" s="1">
        <v>2014</v>
      </c>
      <c r="F12" s="3"/>
      <c r="H12" s="1" t="s">
        <v>132</v>
      </c>
      <c r="I12" s="18"/>
      <c r="J12" s="18"/>
      <c r="K12" s="18"/>
    </row>
    <row r="13" spans="1:11" s="1" customFormat="1" x14ac:dyDescent="0.25">
      <c r="A13" s="1" t="s">
        <v>133</v>
      </c>
      <c r="B13" s="1" t="s">
        <v>118</v>
      </c>
      <c r="C13" s="2" t="s">
        <v>118</v>
      </c>
      <c r="D13" s="2"/>
      <c r="E13" s="1">
        <v>2014</v>
      </c>
      <c r="F13" s="3"/>
      <c r="H13" s="1" t="s">
        <v>132</v>
      </c>
      <c r="I13" s="18"/>
      <c r="J13" s="18"/>
      <c r="K13" s="18"/>
    </row>
    <row r="14" spans="1:11" s="1" customFormat="1" x14ac:dyDescent="0.25">
      <c r="A14" s="1" t="s">
        <v>134</v>
      </c>
      <c r="B14" s="1" t="s">
        <v>30</v>
      </c>
      <c r="C14" s="1" t="s">
        <v>127</v>
      </c>
      <c r="D14" s="2"/>
      <c r="F14" s="3"/>
      <c r="H14" s="1" t="s">
        <v>132</v>
      </c>
      <c r="I14" s="18"/>
      <c r="J14" s="18"/>
      <c r="K14" s="18"/>
    </row>
    <row r="15" spans="1:11" s="1" customFormat="1" x14ac:dyDescent="0.25">
      <c r="A15" s="1" t="s">
        <v>135</v>
      </c>
      <c r="B15" s="1" t="s">
        <v>118</v>
      </c>
      <c r="C15" s="1" t="s">
        <v>36</v>
      </c>
      <c r="D15" s="2"/>
      <c r="F15" s="3"/>
      <c r="H15" s="1" t="s">
        <v>132</v>
      </c>
      <c r="I15" s="18"/>
      <c r="J15" s="18"/>
      <c r="K15" s="18"/>
    </row>
    <row r="16" spans="1:11" s="1" customFormat="1" x14ac:dyDescent="0.25">
      <c r="A16" s="1" t="s">
        <v>121</v>
      </c>
      <c r="B16" s="1" t="s">
        <v>36</v>
      </c>
      <c r="C16" s="1" t="s">
        <v>123</v>
      </c>
      <c r="D16" s="2"/>
      <c r="F16" s="3"/>
      <c r="H16" s="1" t="s">
        <v>132</v>
      </c>
      <c r="I16" s="18"/>
      <c r="J16" s="18"/>
      <c r="K16" s="18"/>
    </row>
    <row r="17" spans="1:11" s="1" customFormat="1" x14ac:dyDescent="0.25">
      <c r="A17" s="1" t="s">
        <v>124</v>
      </c>
      <c r="B17" s="1" t="s">
        <v>121</v>
      </c>
      <c r="C17" s="1" t="s">
        <v>136</v>
      </c>
      <c r="D17" s="2"/>
      <c r="F17" s="3"/>
      <c r="H17" s="1" t="s">
        <v>132</v>
      </c>
      <c r="I17" s="18"/>
      <c r="J17" s="18"/>
      <c r="K17" s="18"/>
    </row>
    <row r="18" spans="1:11" s="1" customFormat="1" x14ac:dyDescent="0.25">
      <c r="A18" s="1" t="s">
        <v>10</v>
      </c>
      <c r="B18" s="1" t="s">
        <v>13</v>
      </c>
      <c r="C18" s="1" t="s">
        <v>8</v>
      </c>
      <c r="D18" s="2"/>
      <c r="F18" s="3"/>
      <c r="H18" s="1" t="s">
        <v>132</v>
      </c>
      <c r="I18" s="18"/>
      <c r="J18" s="18"/>
      <c r="K18" s="18"/>
    </row>
    <row r="19" spans="1:11" s="1" customFormat="1" x14ac:dyDescent="0.25">
      <c r="A19" s="1" t="s">
        <v>61</v>
      </c>
      <c r="B19" s="1" t="s">
        <v>59</v>
      </c>
      <c r="C19" s="1" t="s">
        <v>63</v>
      </c>
      <c r="D19" s="2"/>
      <c r="F19" s="3"/>
      <c r="H19" s="1" t="s">
        <v>132</v>
      </c>
      <c r="I19" s="18"/>
      <c r="J19" s="18"/>
      <c r="K19" s="18"/>
    </row>
    <row r="20" spans="1:11" s="4" customForma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s="1" customFormat="1" x14ac:dyDescent="0.25">
      <c r="A21" s="1" t="s">
        <v>75</v>
      </c>
      <c r="B21" s="1" t="s">
        <v>76</v>
      </c>
      <c r="C21" s="1" t="s">
        <v>105</v>
      </c>
      <c r="D21" s="2" t="s">
        <v>90</v>
      </c>
      <c r="E21" s="1" t="s">
        <v>106</v>
      </c>
      <c r="F21" s="3">
        <v>300000</v>
      </c>
      <c r="H21" s="1" t="s">
        <v>105</v>
      </c>
      <c r="I21" s="3"/>
      <c r="J21" s="3"/>
      <c r="K21" s="3"/>
    </row>
    <row r="22" spans="1:11" s="1" customFormat="1" x14ac:dyDescent="0.25">
      <c r="A22" s="1" t="s">
        <v>149</v>
      </c>
      <c r="B22" s="1" t="s">
        <v>76</v>
      </c>
      <c r="C22" s="1" t="s">
        <v>150</v>
      </c>
      <c r="D22" s="2" t="s">
        <v>90</v>
      </c>
      <c r="E22" s="1" t="s">
        <v>106</v>
      </c>
      <c r="F22" s="3">
        <v>460000</v>
      </c>
      <c r="G22" s="1">
        <v>20</v>
      </c>
      <c r="H22" s="1" t="s">
        <v>150</v>
      </c>
      <c r="I22" s="3"/>
      <c r="J22" s="3"/>
      <c r="K22" s="3"/>
    </row>
    <row r="23" spans="1:11" s="1" customFormat="1" x14ac:dyDescent="0.25">
      <c r="A23" s="1" t="s">
        <v>149</v>
      </c>
      <c r="B23" s="1" t="s">
        <v>76</v>
      </c>
      <c r="C23" s="1" t="s">
        <v>132</v>
      </c>
      <c r="D23" s="2" t="s">
        <v>90</v>
      </c>
      <c r="E23" s="1" t="s">
        <v>106</v>
      </c>
      <c r="F23" s="3">
        <v>240000</v>
      </c>
      <c r="G23" s="1">
        <v>30</v>
      </c>
      <c r="H23" s="1" t="s">
        <v>132</v>
      </c>
      <c r="I23" s="3"/>
      <c r="J23" s="3"/>
      <c r="K23" s="3"/>
    </row>
    <row r="25" spans="1:11" s="8" customFormat="1" ht="15" x14ac:dyDescent="0.25">
      <c r="A25" s="8" t="s">
        <v>75</v>
      </c>
      <c r="B25" s="8" t="s">
        <v>76</v>
      </c>
      <c r="C25" s="8" t="s">
        <v>77</v>
      </c>
      <c r="D25" s="9" t="s">
        <v>90</v>
      </c>
      <c r="E25" s="8">
        <v>2013</v>
      </c>
      <c r="F25" s="19">
        <v>78474</v>
      </c>
      <c r="H25" s="6" t="s">
        <v>77</v>
      </c>
      <c r="I25" s="19"/>
      <c r="J25" s="19">
        <v>78474</v>
      </c>
      <c r="K25" s="10"/>
    </row>
  </sheetData>
  <customSheetViews>
    <customSheetView guid="{445D3CA2-7745-4557-A686-F3421758D2DA}" state="hidden">
      <selection activeCell="A25" sqref="A25:XFD25"/>
      <pageMargins left="0.7" right="0.7" top="0.75" bottom="0.75" header="0.3" footer="0.3"/>
      <pageSetup orientation="landscape" r:id="rId1"/>
    </customSheetView>
    <customSheetView guid="{AB42620D-BB92-46B5-B6E6-9290F836F451}" showPageBreaks="1" state="hidden">
      <selection activeCell="A25" sqref="A25:XFD25"/>
      <pageMargins left="0.7" right="0.7" top="0.75" bottom="0.75" header="0.3" footer="0.3"/>
      <pageSetup orientation="landscape" r:id="rId2"/>
    </customSheetView>
    <customSheetView guid="{7E29D17D-C34A-4823-A04C-00C139072AF4}" state="hidden">
      <selection activeCell="A25" sqref="A25:XFD25"/>
      <pageMargins left="0.7" right="0.7" top="0.75" bottom="0.75" header="0.3" footer="0.3"/>
      <pageSetup orientation="landscape" r:id="rId3"/>
    </customSheetView>
  </customSheetViews>
  <pageMargins left="0.7" right="0.7" top="0.75" bottom="0.75" header="0.3" footer="0.3"/>
  <pageSetup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152</v>
      </c>
    </row>
    <row r="8" spans="1:1" x14ac:dyDescent="0.25">
      <c r="A8" t="s">
        <v>29</v>
      </c>
    </row>
    <row r="9" spans="1:1" x14ac:dyDescent="0.25">
      <c r="A9" t="s">
        <v>151</v>
      </c>
    </row>
  </sheetData>
  <customSheetViews>
    <customSheetView guid="{445D3CA2-7745-4557-A686-F3421758D2DA}" state="hidden">
      <selection activeCell="A3" sqref="A3"/>
      <pageMargins left="0.7" right="0.7" top="0.75" bottom="0.75" header="0.3" footer="0.3"/>
      <pageSetup orientation="portrait" r:id="rId1"/>
    </customSheetView>
    <customSheetView guid="{AB42620D-BB92-46B5-B6E6-9290F836F451}" showPageBreaks="1" state="hidden">
      <selection activeCell="A3" sqref="A3"/>
      <pageMargins left="0.7" right="0.7" top="0.75" bottom="0.75" header="0.3" footer="0.3"/>
      <pageSetup orientation="portrait" r:id="rId2"/>
    </customSheetView>
    <customSheetView guid="{7E29D17D-C34A-4823-A04C-00C139072AF4}" state="hidden">
      <selection activeCell="A3" sqref="A3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3"/>
  <sheetViews>
    <sheetView workbookViewId="0">
      <selection activeCell="F30" sqref="F30"/>
    </sheetView>
  </sheetViews>
  <sheetFormatPr defaultRowHeight="15" x14ac:dyDescent="0.25"/>
  <cols>
    <col min="1" max="1" width="8" customWidth="1"/>
    <col min="2" max="2" width="13.42578125" bestFit="1" customWidth="1"/>
    <col min="3" max="3" width="20.28515625" bestFit="1" customWidth="1"/>
    <col min="4" max="4" width="11.85546875" bestFit="1" customWidth="1"/>
    <col min="5" max="5" width="14.85546875" bestFit="1" customWidth="1"/>
    <col min="6" max="6" width="23.7109375" bestFit="1" customWidth="1"/>
    <col min="7" max="7" width="8.28515625" customWidth="1"/>
    <col min="8" max="8" width="12.85546875" bestFit="1" customWidth="1"/>
    <col min="9" max="9" width="6" customWidth="1"/>
    <col min="10" max="10" width="11.5703125" bestFit="1" customWidth="1"/>
    <col min="11" max="11" width="11.28515625" bestFit="1" customWidth="1"/>
  </cols>
  <sheetData>
    <row r="1" spans="1:12" ht="15.75" x14ac:dyDescent="0.25">
      <c r="A1" s="4" t="s">
        <v>153</v>
      </c>
      <c r="B1" s="8"/>
      <c r="C1" s="8"/>
      <c r="D1" s="9"/>
      <c r="E1" s="8"/>
      <c r="F1" s="19"/>
      <c r="G1" s="8"/>
      <c r="H1" s="6"/>
      <c r="I1" s="10"/>
      <c r="J1" s="19"/>
      <c r="K1" s="10"/>
    </row>
    <row r="2" spans="1:12" x14ac:dyDescent="0.25">
      <c r="A2" s="7" t="s">
        <v>0</v>
      </c>
      <c r="B2" s="7" t="s">
        <v>1</v>
      </c>
      <c r="C2" s="7" t="s">
        <v>2</v>
      </c>
      <c r="D2" s="11" t="s">
        <v>83</v>
      </c>
      <c r="E2" s="7" t="s">
        <v>85</v>
      </c>
      <c r="F2" s="20" t="s">
        <v>3</v>
      </c>
      <c r="G2" s="13" t="s">
        <v>4</v>
      </c>
      <c r="H2" s="5" t="s">
        <v>11</v>
      </c>
      <c r="I2" s="12" t="s">
        <v>103</v>
      </c>
      <c r="J2" s="20" t="s">
        <v>104</v>
      </c>
      <c r="K2" s="12" t="s">
        <v>111</v>
      </c>
    </row>
    <row r="3" spans="1:12" x14ac:dyDescent="0.25">
      <c r="A3" s="15" t="s">
        <v>26</v>
      </c>
      <c r="B3" s="8" t="s">
        <v>113</v>
      </c>
      <c r="C3" s="8" t="s">
        <v>112</v>
      </c>
      <c r="D3" s="9">
        <v>6</v>
      </c>
      <c r="E3" s="8">
        <v>2013</v>
      </c>
      <c r="F3" s="19">
        <v>295000</v>
      </c>
      <c r="G3" s="8">
        <v>2.95</v>
      </c>
      <c r="H3" s="6" t="s">
        <v>139</v>
      </c>
      <c r="I3" s="19"/>
      <c r="J3" s="19">
        <v>295000</v>
      </c>
      <c r="K3" s="10"/>
    </row>
    <row r="4" spans="1:12" x14ac:dyDescent="0.25">
      <c r="A4" s="8" t="s">
        <v>114</v>
      </c>
      <c r="B4" s="8" t="s">
        <v>36</v>
      </c>
      <c r="C4" s="8" t="s">
        <v>30</v>
      </c>
      <c r="D4" s="9">
        <v>6</v>
      </c>
      <c r="E4" s="8">
        <v>2013</v>
      </c>
      <c r="F4" s="19">
        <v>299000</v>
      </c>
      <c r="G4" s="8">
        <v>2.99</v>
      </c>
      <c r="H4" s="6" t="s">
        <v>139</v>
      </c>
      <c r="I4" s="19"/>
      <c r="J4" s="19">
        <v>299000</v>
      </c>
      <c r="K4" s="10"/>
    </row>
    <row r="5" spans="1:12" x14ac:dyDescent="0.25">
      <c r="A5" s="8" t="s">
        <v>115</v>
      </c>
      <c r="B5" s="8" t="s">
        <v>25</v>
      </c>
      <c r="C5" s="8" t="s">
        <v>30</v>
      </c>
      <c r="D5" s="9">
        <v>6</v>
      </c>
      <c r="E5" s="8">
        <v>2013</v>
      </c>
      <c r="F5" s="19">
        <v>314000</v>
      </c>
      <c r="G5" s="8">
        <v>3.14</v>
      </c>
      <c r="H5" s="6" t="s">
        <v>139</v>
      </c>
      <c r="I5" s="19"/>
      <c r="J5" s="19">
        <v>314000</v>
      </c>
      <c r="K5" s="10"/>
    </row>
    <row r="6" spans="1:12" x14ac:dyDescent="0.25">
      <c r="A6" s="8" t="s">
        <v>21</v>
      </c>
      <c r="B6" s="8" t="s">
        <v>17</v>
      </c>
      <c r="C6" s="8" t="s">
        <v>6</v>
      </c>
      <c r="D6" s="9">
        <v>6</v>
      </c>
      <c r="E6" s="8">
        <v>2014</v>
      </c>
      <c r="F6" s="19">
        <v>206000</v>
      </c>
      <c r="G6" s="8">
        <v>2.06</v>
      </c>
      <c r="H6" s="6" t="s">
        <v>146</v>
      </c>
      <c r="I6" s="19"/>
      <c r="J6" s="19">
        <v>206000</v>
      </c>
      <c r="K6" s="10"/>
    </row>
    <row r="7" spans="1:12" x14ac:dyDescent="0.25">
      <c r="A7" s="8" t="s">
        <v>116</v>
      </c>
      <c r="B7" s="8" t="s">
        <v>71</v>
      </c>
      <c r="C7" s="8" t="s">
        <v>67</v>
      </c>
      <c r="D7" s="9">
        <v>5</v>
      </c>
      <c r="E7" s="8">
        <v>2014</v>
      </c>
      <c r="F7" s="19">
        <v>25000</v>
      </c>
      <c r="G7" s="8">
        <v>0.25</v>
      </c>
      <c r="H7" s="6" t="s">
        <v>143</v>
      </c>
      <c r="I7" s="19"/>
      <c r="J7" s="19">
        <v>25000</v>
      </c>
      <c r="K7" s="10"/>
    </row>
    <row r="8" spans="1:12" x14ac:dyDescent="0.25">
      <c r="A8" s="8" t="s">
        <v>53</v>
      </c>
      <c r="B8" s="8" t="s">
        <v>69</v>
      </c>
      <c r="C8" s="8" t="s">
        <v>51</v>
      </c>
      <c r="D8" s="9">
        <v>6</v>
      </c>
      <c r="E8" s="8">
        <v>2014</v>
      </c>
      <c r="F8" s="19">
        <v>50000</v>
      </c>
      <c r="G8" s="8">
        <v>0.5</v>
      </c>
      <c r="H8" s="6" t="s">
        <v>144</v>
      </c>
      <c r="I8" s="19"/>
      <c r="J8" s="19">
        <v>50000</v>
      </c>
      <c r="K8" s="10"/>
    </row>
    <row r="9" spans="1:12" x14ac:dyDescent="0.25">
      <c r="A9" s="8" t="s">
        <v>69</v>
      </c>
      <c r="B9" s="8" t="s">
        <v>70</v>
      </c>
      <c r="C9" s="8" t="s">
        <v>81</v>
      </c>
      <c r="D9" s="9">
        <v>6</v>
      </c>
      <c r="E9" s="8">
        <v>2015</v>
      </c>
      <c r="F9" s="19">
        <v>619000</v>
      </c>
      <c r="G9" s="8">
        <v>6.19</v>
      </c>
      <c r="H9" s="6" t="s">
        <v>139</v>
      </c>
      <c r="I9" s="19"/>
      <c r="J9" s="19">
        <v>369000</v>
      </c>
      <c r="K9" s="10">
        <v>250000</v>
      </c>
      <c r="L9" t="s">
        <v>168</v>
      </c>
    </row>
    <row r="10" spans="1:12" x14ac:dyDescent="0.25">
      <c r="A10" s="8" t="s">
        <v>71</v>
      </c>
      <c r="B10" s="8" t="s">
        <v>72</v>
      </c>
      <c r="C10" s="8" t="s">
        <v>72</v>
      </c>
      <c r="D10" s="9">
        <v>7</v>
      </c>
      <c r="E10" s="8">
        <v>2015</v>
      </c>
      <c r="F10" s="19">
        <v>337000</v>
      </c>
      <c r="G10" s="8">
        <v>3.37</v>
      </c>
      <c r="H10" s="6" t="s">
        <v>142</v>
      </c>
      <c r="I10" s="19"/>
      <c r="J10" s="19">
        <v>337000</v>
      </c>
      <c r="K10" s="10"/>
    </row>
    <row r="11" spans="1:12" x14ac:dyDescent="0.25">
      <c r="A11" s="8" t="s">
        <v>67</v>
      </c>
      <c r="B11" s="8" t="s">
        <v>71</v>
      </c>
      <c r="C11" s="8" t="s">
        <v>73</v>
      </c>
      <c r="D11" s="9">
        <v>7</v>
      </c>
      <c r="E11" s="8">
        <v>2015</v>
      </c>
      <c r="F11" s="19">
        <v>291000</v>
      </c>
      <c r="G11" s="8">
        <v>2.91</v>
      </c>
      <c r="H11" s="6" t="s">
        <v>145</v>
      </c>
      <c r="I11" s="19"/>
      <c r="J11" s="19">
        <v>291000</v>
      </c>
      <c r="K11" s="10"/>
    </row>
    <row r="12" spans="1:12" x14ac:dyDescent="0.25">
      <c r="A12" s="8" t="s">
        <v>74</v>
      </c>
      <c r="B12" s="8" t="s">
        <v>67</v>
      </c>
      <c r="C12" s="8" t="s">
        <v>69</v>
      </c>
      <c r="D12" s="9">
        <v>7</v>
      </c>
      <c r="E12" s="8">
        <v>2015</v>
      </c>
      <c r="F12" s="19">
        <v>65000</v>
      </c>
      <c r="G12" s="8">
        <v>0.65</v>
      </c>
      <c r="H12" s="6" t="s">
        <v>145</v>
      </c>
      <c r="I12" s="19"/>
      <c r="J12" s="19">
        <v>65000</v>
      </c>
      <c r="K12" s="10"/>
    </row>
    <row r="13" spans="1:12" x14ac:dyDescent="0.25">
      <c r="A13" s="8" t="s">
        <v>49</v>
      </c>
      <c r="B13" s="8" t="s">
        <v>48</v>
      </c>
      <c r="C13" s="8" t="s">
        <v>121</v>
      </c>
      <c r="D13" s="9">
        <v>7</v>
      </c>
      <c r="E13" s="8">
        <v>2015</v>
      </c>
      <c r="F13" s="19">
        <v>185000</v>
      </c>
      <c r="G13" s="8">
        <v>1.85</v>
      </c>
      <c r="H13" s="6" t="s">
        <v>137</v>
      </c>
      <c r="I13" s="19"/>
      <c r="J13" s="19">
        <v>185000</v>
      </c>
      <c r="K13" s="10"/>
    </row>
    <row r="14" spans="1:12" x14ac:dyDescent="0.25">
      <c r="A14" s="8" t="s">
        <v>122</v>
      </c>
      <c r="B14" s="8" t="s">
        <v>36</v>
      </c>
      <c r="C14" s="8" t="s">
        <v>123</v>
      </c>
      <c r="D14" s="9">
        <v>7</v>
      </c>
      <c r="E14" s="8">
        <v>2015</v>
      </c>
      <c r="F14" s="19">
        <v>310000</v>
      </c>
      <c r="G14" s="8">
        <v>3.1</v>
      </c>
      <c r="H14" s="6" t="s">
        <v>137</v>
      </c>
      <c r="I14" s="19"/>
      <c r="J14" s="19">
        <v>310000</v>
      </c>
      <c r="K14" s="10"/>
    </row>
    <row r="15" spans="1:12" x14ac:dyDescent="0.25">
      <c r="A15" s="8" t="s">
        <v>124</v>
      </c>
      <c r="B15" s="8" t="s">
        <v>121</v>
      </c>
      <c r="C15" s="8" t="s">
        <v>125</v>
      </c>
      <c r="D15" s="9">
        <v>7</v>
      </c>
      <c r="E15" s="8">
        <v>2015</v>
      </c>
      <c r="F15" s="19">
        <v>169300</v>
      </c>
      <c r="G15" s="8">
        <v>1.6930000000000001</v>
      </c>
      <c r="H15" s="6" t="s">
        <v>147</v>
      </c>
      <c r="I15" s="19"/>
      <c r="J15" s="19">
        <v>169300</v>
      </c>
      <c r="K15" s="10"/>
    </row>
    <row r="16" spans="1:12" x14ac:dyDescent="0.25">
      <c r="A16" s="8" t="s">
        <v>126</v>
      </c>
      <c r="B16" s="8" t="s">
        <v>70</v>
      </c>
      <c r="C16" s="8" t="s">
        <v>127</v>
      </c>
      <c r="D16" s="9">
        <v>7</v>
      </c>
      <c r="E16" s="8">
        <v>2016</v>
      </c>
      <c r="F16" s="19">
        <v>78000</v>
      </c>
      <c r="G16" s="8">
        <v>0.78</v>
      </c>
      <c r="H16" s="6" t="s">
        <v>148</v>
      </c>
      <c r="I16" s="19"/>
      <c r="J16" s="19">
        <v>78000</v>
      </c>
      <c r="K16" s="10"/>
    </row>
    <row r="17" spans="1:11" x14ac:dyDescent="0.25">
      <c r="A17" s="8" t="s">
        <v>35</v>
      </c>
      <c r="B17" s="8" t="s">
        <v>128</v>
      </c>
      <c r="C17" s="8" t="s">
        <v>34</v>
      </c>
      <c r="D17" s="9">
        <v>7</v>
      </c>
      <c r="E17" s="8">
        <v>2016</v>
      </c>
      <c r="F17" s="19">
        <v>411000</v>
      </c>
      <c r="G17" s="8">
        <v>4.1100000000000003</v>
      </c>
      <c r="H17" s="6" t="s">
        <v>147</v>
      </c>
      <c r="I17" s="19"/>
      <c r="J17" s="19">
        <v>411000</v>
      </c>
      <c r="K17" s="10"/>
    </row>
    <row r="18" spans="1:11" x14ac:dyDescent="0.25">
      <c r="A18" s="8" t="s">
        <v>32</v>
      </c>
      <c r="B18" s="8" t="s">
        <v>31</v>
      </c>
      <c r="C18" s="8" t="s">
        <v>129</v>
      </c>
      <c r="D18" s="9">
        <v>7</v>
      </c>
      <c r="E18" s="8">
        <v>2016</v>
      </c>
      <c r="F18" s="19">
        <v>664000</v>
      </c>
      <c r="G18" s="8">
        <v>6.64</v>
      </c>
      <c r="H18" s="6" t="s">
        <v>141</v>
      </c>
      <c r="I18" s="19"/>
      <c r="J18" s="19">
        <v>664000</v>
      </c>
      <c r="K18" s="10"/>
    </row>
    <row r="19" spans="1:11" x14ac:dyDescent="0.25">
      <c r="A19" s="8" t="s">
        <v>22</v>
      </c>
      <c r="B19" s="8" t="s">
        <v>6</v>
      </c>
      <c r="C19" s="8" t="s">
        <v>119</v>
      </c>
      <c r="D19" s="9">
        <v>7</v>
      </c>
      <c r="E19" s="8">
        <v>2017</v>
      </c>
      <c r="F19" s="19">
        <v>409000</v>
      </c>
      <c r="G19" s="8">
        <v>4.09</v>
      </c>
      <c r="H19" s="6" t="s">
        <v>138</v>
      </c>
      <c r="I19" s="19"/>
      <c r="J19" s="19">
        <v>409000</v>
      </c>
      <c r="K19" s="10"/>
    </row>
    <row r="20" spans="1:11" x14ac:dyDescent="0.25">
      <c r="A20" s="8" t="s">
        <v>22</v>
      </c>
      <c r="B20" s="8" t="s">
        <v>119</v>
      </c>
      <c r="C20" s="8" t="s">
        <v>23</v>
      </c>
      <c r="D20" s="9">
        <v>7</v>
      </c>
      <c r="E20" s="8">
        <v>2017</v>
      </c>
      <c r="F20" s="19">
        <v>444000</v>
      </c>
      <c r="G20" s="8">
        <v>4.4400000000000004</v>
      </c>
      <c r="H20" s="6" t="s">
        <v>137</v>
      </c>
      <c r="I20" s="19"/>
      <c r="J20" s="19">
        <v>444000</v>
      </c>
      <c r="K20" s="10"/>
    </row>
    <row r="21" spans="1:11" x14ac:dyDescent="0.25">
      <c r="A21" s="8" t="s">
        <v>59</v>
      </c>
      <c r="B21" s="8" t="s">
        <v>45</v>
      </c>
      <c r="C21" s="9" t="s">
        <v>120</v>
      </c>
      <c r="D21" s="8">
        <v>7</v>
      </c>
      <c r="E21" s="8">
        <v>2018</v>
      </c>
      <c r="F21" s="19">
        <v>500000</v>
      </c>
      <c r="G21" s="8">
        <v>5</v>
      </c>
      <c r="H21" s="6" t="s">
        <v>140</v>
      </c>
      <c r="I21" s="19"/>
      <c r="J21" s="19">
        <v>500000</v>
      </c>
      <c r="K21" s="10"/>
    </row>
    <row r="22" spans="1:11" x14ac:dyDescent="0.25">
      <c r="A22" s="8" t="s">
        <v>59</v>
      </c>
      <c r="B22" s="8" t="s">
        <v>6</v>
      </c>
      <c r="C22" s="9" t="s">
        <v>120</v>
      </c>
      <c r="D22" s="9">
        <v>7</v>
      </c>
      <c r="E22" s="8">
        <v>2018</v>
      </c>
      <c r="F22" s="19">
        <v>542000</v>
      </c>
      <c r="G22" s="8">
        <v>5.42</v>
      </c>
      <c r="H22" s="6" t="s">
        <v>141</v>
      </c>
      <c r="I22" s="19"/>
      <c r="J22" s="19">
        <v>542000</v>
      </c>
      <c r="K22" s="10"/>
    </row>
    <row r="23" spans="1:11" x14ac:dyDescent="0.25">
      <c r="A23" s="7"/>
      <c r="B23" s="7"/>
      <c r="C23" s="7"/>
      <c r="D23" s="11"/>
      <c r="E23" s="7" t="s">
        <v>78</v>
      </c>
      <c r="F23" s="21">
        <f>SUM(F3:F22)</f>
        <v>6213300</v>
      </c>
      <c r="G23">
        <f>SUM(G3:G22)</f>
        <v>62.13300000000001</v>
      </c>
      <c r="I23" s="21"/>
      <c r="J23" s="21">
        <f>SUM(J3:J22)</f>
        <v>5963300</v>
      </c>
      <c r="K23" s="12"/>
    </row>
  </sheetData>
  <customSheetViews>
    <customSheetView guid="{445D3CA2-7745-4557-A686-F3421758D2DA}" state="hidden">
      <selection activeCell="F30" sqref="F30"/>
      <pageMargins left="0.7" right="0.7" top="0.75" bottom="0.75" header="0.3" footer="0.3"/>
      <pageSetup orientation="portrait" r:id="rId1"/>
    </customSheetView>
    <customSheetView guid="{AB42620D-BB92-46B5-B6E6-9290F836F451}" showPageBreaks="1" state="hidden">
      <selection activeCell="F30" sqref="F30"/>
      <pageMargins left="0.7" right="0.7" top="0.75" bottom="0.75" header="0.3" footer="0.3"/>
      <pageSetup orientation="portrait" r:id="rId2"/>
    </customSheetView>
    <customSheetView guid="{7E29D17D-C34A-4823-A04C-00C139072AF4}" state="hidden">
      <selection activeCell="F30" sqref="F30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8F481F0D4414885DF1B2559652D2C" ma:contentTypeVersion="7" ma:contentTypeDescription="Create a new document." ma:contentTypeScope="" ma:versionID="6baccca5a8a66dfc452261ffb86e3fd4">
  <xsd:schema xmlns:xsd="http://www.w3.org/2001/XMLSchema" xmlns:xs="http://www.w3.org/2001/XMLSchema" xmlns:p="http://schemas.microsoft.com/office/2006/metadata/properties" xmlns:ns3="b26fd83e-e114-4dfd-b6fb-7471b25e09f8" targetNamespace="http://schemas.microsoft.com/office/2006/metadata/properties" ma:root="true" ma:fieldsID="57e67b5e7ce1f668db459a825a916c60" ns3:_="">
    <xsd:import namespace="b26fd83e-e114-4dfd-b6fb-7471b25e0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fd83e-e114-4dfd-b6fb-7471b25e0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30EC6A-0C9F-4116-8F5A-B46D13229D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73F71-A3E0-4C38-8CCD-CD0D0332D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6fd83e-e114-4dfd-b6fb-7471b25e0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F6692E-6197-4CAD-951B-155B57CBB20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b26fd83e-e114-4dfd-b6fb-7471b25e09f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Plan</vt:lpstr>
      <vt:lpstr>Sheet1</vt:lpstr>
      <vt:lpstr>Town Bridges</vt:lpstr>
      <vt:lpstr>Maintenance</vt:lpstr>
      <vt:lpstr>Project Problems</vt:lpstr>
      <vt:lpstr>Resurfacing</vt:lpstr>
      <vt:lpstr>Plan!Print_Area</vt:lpstr>
    </vt:vector>
  </TitlesOfParts>
  <Company>County of La Crosse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Z Chamberlain</dc:creator>
  <cp:lastModifiedBy>Ron Chamberlain</cp:lastModifiedBy>
  <cp:lastPrinted>2020-09-15T17:54:44Z</cp:lastPrinted>
  <dcterms:created xsi:type="dcterms:W3CDTF">2011-06-21T18:11:52Z</dcterms:created>
  <dcterms:modified xsi:type="dcterms:W3CDTF">2021-05-27T10:58:42Z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0x0101009348F481F0D4414885DF1B2559652D2C</vt:lpwstr>
  </property>
</Properties>
</file>