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rans\Grant Applications\2022 Grants\RAISE\Dakota County\Data\"/>
    </mc:Choice>
  </mc:AlternateContent>
  <xr:revisionPtr revIDLastSave="0" documentId="8_{3F8B728C-3D8B-42A8-9EE9-BC4A76012B2D}" xr6:coauthVersionLast="47" xr6:coauthVersionMax="47" xr10:uidLastSave="{00000000-0000-0000-0000-000000000000}"/>
  <bookViews>
    <workbookView xWindow="-120" yWindow="-120" windowWidth="38640" windowHeight="15990" xr2:uid="{ED2616B0-42C3-4459-8F8C-4C5C71EEFD0F}"/>
  </bookViews>
  <sheets>
    <sheet name="Project C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E28" i="1" s="1"/>
  <c r="D24" i="1"/>
  <c r="E27" i="1" s="1"/>
  <c r="L23" i="1"/>
  <c r="L22" i="1"/>
  <c r="L21" i="1"/>
  <c r="J20" i="1"/>
  <c r="H20" i="1"/>
  <c r="L20" i="1" s="1"/>
  <c r="L19" i="1"/>
  <c r="J18" i="1"/>
  <c r="H18" i="1"/>
  <c r="L18" i="1" s="1"/>
  <c r="J17" i="1"/>
  <c r="H17" i="1"/>
  <c r="L17" i="1" s="1"/>
  <c r="J16" i="1"/>
  <c r="J24" i="1" s="1"/>
  <c r="H16" i="1"/>
  <c r="H24" i="1" s="1"/>
  <c r="F14" i="1"/>
  <c r="D14" i="1"/>
  <c r="L13" i="1"/>
  <c r="J12" i="1"/>
  <c r="H12" i="1"/>
  <c r="L12" i="1" s="1"/>
  <c r="J11" i="1"/>
  <c r="H11" i="1"/>
  <c r="L11" i="1" s="1"/>
  <c r="J10" i="1"/>
  <c r="H10" i="1"/>
  <c r="L10" i="1" s="1"/>
  <c r="J9" i="1"/>
  <c r="J14" i="1" s="1"/>
  <c r="H9" i="1"/>
  <c r="H14" i="1" s="1"/>
  <c r="K14" i="1" l="1"/>
  <c r="L14" i="1"/>
  <c r="E29" i="1"/>
  <c r="I14" i="1"/>
  <c r="L16" i="1"/>
  <c r="L9" i="1"/>
  <c r="E14" i="1"/>
  <c r="L24" i="1"/>
  <c r="E30" i="1" l="1"/>
  <c r="L26" i="1"/>
  <c r="K24" i="1"/>
  <c r="F29" i="1"/>
  <c r="E24" i="1"/>
  <c r="I24" i="1"/>
  <c r="F28" i="1" l="1"/>
  <c r="F27" i="1"/>
</calcChain>
</file>

<file path=xl/sharedStrings.xml><?xml version="1.0" encoding="utf-8"?>
<sst xmlns="http://schemas.openxmlformats.org/spreadsheetml/2006/main" count="44" uniqueCount="37">
  <si>
    <t>2022 RAISE Grant Cost Estimate</t>
  </si>
  <si>
    <t>Project Element</t>
  </si>
  <si>
    <t>Project Funding</t>
  </si>
  <si>
    <t>Total Cost Estimate</t>
  </si>
  <si>
    <t xml:space="preserve">Federal </t>
  </si>
  <si>
    <t xml:space="preserve">Other Federal </t>
  </si>
  <si>
    <t xml:space="preserve">Non-Federal  </t>
  </si>
  <si>
    <t>RAISE</t>
  </si>
  <si>
    <t>Agency 1</t>
  </si>
  <si>
    <t>Dakota County</t>
  </si>
  <si>
    <t>City of Rosemount</t>
  </si>
  <si>
    <t>Dollars</t>
  </si>
  <si>
    <t>Project Percentage</t>
  </si>
  <si>
    <t>Previously Incurred Expense</t>
  </si>
  <si>
    <t>Environmental assessment / Prelim Design</t>
  </si>
  <si>
    <t>Printing</t>
  </si>
  <si>
    <t>ROW Title work</t>
  </si>
  <si>
    <t>Staff Time</t>
  </si>
  <si>
    <t>Add another data row, if reqd.</t>
  </si>
  <si>
    <t>Total Incurred Expenses</t>
  </si>
  <si>
    <t xml:space="preserve">Future Eligible Cost </t>
  </si>
  <si>
    <t>Final Design</t>
  </si>
  <si>
    <t>Construction Cost</t>
  </si>
  <si>
    <t>Construction Administration</t>
  </si>
  <si>
    <t>Miscellaneous Cost (A)</t>
  </si>
  <si>
    <t>Right-of-Way Acquisition</t>
  </si>
  <si>
    <t>Contingencies</t>
  </si>
  <si>
    <t>Utility Agreements</t>
  </si>
  <si>
    <t xml:space="preserve">Total Future Costs </t>
  </si>
  <si>
    <t>RAISE Participation Maximum (80/20)</t>
  </si>
  <si>
    <t>Total Project Costs</t>
  </si>
  <si>
    <t>RAISE Request</t>
  </si>
  <si>
    <t>Other Federal</t>
  </si>
  <si>
    <t>Non-Federal</t>
  </si>
  <si>
    <t>Total Future Eligible Project Costs</t>
  </si>
  <si>
    <t>(A)</t>
  </si>
  <si>
    <t>Miscellaneous cost includes mobilization, temporary pavement &amp; drainage, construction traffic control, landscaping, and non-quantified minor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</si>
</sst>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249977111117893"/>
      </right>
      <top style="thick">
        <color theme="9" tint="-0.499984740745262"/>
      </top>
      <bottom/>
      <diagonal/>
    </border>
    <border>
      <left style="thick">
        <color theme="9" tint="-0.249977111117893"/>
      </left>
      <right/>
      <top style="thick">
        <color theme="9" tint="-0.499984740745262"/>
      </top>
      <bottom style="medium">
        <color theme="9" tint="-0.499984740745262"/>
      </bottom>
      <diagonal/>
    </border>
    <border>
      <left/>
      <right/>
      <top style="thick">
        <color theme="9" tint="-0.499984740745262"/>
      </top>
      <bottom style="medium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 style="medium">
        <color theme="9" tint="-0.499984740745262"/>
      </top>
      <bottom style="thick">
        <color theme="9" tint="0.59999389629810485"/>
      </bottom>
      <diagonal/>
    </border>
    <border>
      <left/>
      <right style="medium">
        <color theme="9" tint="-0.24994659260841701"/>
      </right>
      <top style="medium">
        <color theme="9" tint="-0.499984740745262"/>
      </top>
      <bottom style="thick">
        <color theme="9" tint="0.59999389629810485"/>
      </bottom>
      <diagonal/>
    </border>
    <border>
      <left style="medium">
        <color theme="9" tint="-0.24994659260841701"/>
      </left>
      <right/>
      <top style="medium">
        <color theme="9" tint="-0.499984740745262"/>
      </top>
      <bottom style="thick">
        <color theme="9" tint="0.59999389629810485"/>
      </bottom>
      <diagonal/>
    </border>
    <border>
      <left/>
      <right/>
      <top style="medium">
        <color theme="9" tint="-0.499984740745262"/>
      </top>
      <bottom style="thick">
        <color theme="9" tint="0.59999389629810485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ck">
        <color theme="9" tint="0.59999389629810485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n">
        <color theme="9" tint="-0.249977111117893"/>
      </right>
      <top style="thick">
        <color theme="9" tint="0.59999389629810485"/>
      </top>
      <bottom style="thick">
        <color theme="9" tint="0.59999389629810485"/>
      </bottom>
      <diagonal/>
    </border>
    <border>
      <left style="thin">
        <color theme="9" tint="-0.249977111117893"/>
      </left>
      <right style="medium">
        <color theme="9" tint="-0.24994659260841701"/>
      </right>
      <top style="thick">
        <color theme="9" tint="0.59999389629810485"/>
      </top>
      <bottom style="thick">
        <color theme="9" tint="0.59999389629810485"/>
      </bottom>
      <diagonal/>
    </border>
    <border>
      <left style="medium">
        <color theme="9" tint="-0.24994659260841701"/>
      </left>
      <right/>
      <top style="thick">
        <color theme="9" tint="0.59999389629810485"/>
      </top>
      <bottom style="thick">
        <color theme="9" tint="0.59999389629810485"/>
      </bottom>
      <diagonal/>
    </border>
    <border>
      <left/>
      <right style="medium">
        <color theme="9" tint="-0.24994659260841701"/>
      </right>
      <top style="thick">
        <color theme="9" tint="0.59999389629810485"/>
      </top>
      <bottom style="thick">
        <color theme="9" tint="0.59999389629810485"/>
      </bottom>
      <diagonal/>
    </border>
    <border>
      <left style="thin">
        <color theme="9" tint="-0.249977111117893"/>
      </left>
      <right style="thick">
        <color theme="9" tint="0.59999389629810485"/>
      </right>
      <top style="thick">
        <color theme="9" tint="0.59999389629810485"/>
      </top>
      <bottom style="thick">
        <color theme="9" tint="0.59999389629810485"/>
      </bottom>
      <diagonal/>
    </border>
    <border>
      <left style="thick">
        <color theme="9" tint="0.59999389629810485"/>
      </left>
      <right style="thin">
        <color theme="9" tint="-0.249977111117893"/>
      </right>
      <top style="thick">
        <color theme="9" tint="0.59999389629810485"/>
      </top>
      <bottom style="thick">
        <color theme="9" tint="0.59999389629810485"/>
      </bottom>
      <diagonal/>
    </border>
    <border>
      <left style="thin">
        <color theme="9" tint="-0.249977111117893"/>
      </left>
      <right style="medium">
        <color theme="9" tint="-0.499984740745262"/>
      </right>
      <top style="thick">
        <color theme="9" tint="0.59999389629810485"/>
      </top>
      <bottom style="thick">
        <color theme="9" tint="0.59999389629810485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theme="9" tint="-0.24994659260841701"/>
      </right>
      <top/>
      <bottom style="thin">
        <color theme="9" tint="-0.249977111117893"/>
      </bottom>
      <diagonal/>
    </border>
    <border>
      <left style="medium">
        <color theme="9" tint="-0.24994659260841701"/>
      </left>
      <right/>
      <top/>
      <bottom style="thin">
        <color theme="9" tint="-0.249977111117893"/>
      </bottom>
      <diagonal/>
    </border>
    <border>
      <left/>
      <right style="thick">
        <color theme="9" tint="0.59999389629810485"/>
      </right>
      <top style="thick">
        <color theme="9" tint="0.59999389629810485"/>
      </top>
      <bottom style="thin">
        <color theme="9" tint="-0.249977111117893"/>
      </bottom>
      <diagonal/>
    </border>
    <border>
      <left/>
      <right style="medium">
        <color theme="9" tint="-0.499984740745262"/>
      </right>
      <top/>
      <bottom style="thin">
        <color theme="9" tint="-0.249977111117893"/>
      </bottom>
      <diagonal/>
    </border>
    <border>
      <left/>
      <right style="thick">
        <color theme="9" tint="-0.499984740745262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4659260841701"/>
      </right>
      <top style="thin">
        <color theme="9" tint="-0.249977111117893"/>
      </top>
      <bottom/>
      <diagonal/>
    </border>
    <border>
      <left style="medium">
        <color theme="9" tint="-0.24994659260841701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499984740745262"/>
      </right>
      <top style="thin">
        <color theme="9" tint="-0.249977111117893"/>
      </top>
      <bottom/>
      <diagonal/>
    </border>
    <border>
      <left/>
      <right style="thick">
        <color theme="9" tint="-0.499984740745262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499984740745262"/>
      </left>
      <right style="thick">
        <color theme="9" tint="0.39997558519241921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 style="medium">
        <color theme="9" tint="-0.24994659260841701"/>
      </left>
      <right style="thin">
        <color theme="9" tint="0.59996337778862885"/>
      </right>
      <top style="thick">
        <color theme="9" tint="0.59996337778862885"/>
      </top>
      <bottom style="thick">
        <color theme="9" tint="0.59996337778862885"/>
      </bottom>
      <diagonal/>
    </border>
    <border>
      <left/>
      <right style="medium">
        <color theme="9" tint="-0.499984740745262"/>
      </right>
      <top style="thick">
        <color theme="9" tint="0.59996337778862885"/>
      </top>
      <bottom style="thick">
        <color theme="9" tint="0.59996337778862885"/>
      </bottom>
      <diagonal/>
    </border>
    <border>
      <left style="medium">
        <color theme="9" tint="-0.24994659260841701"/>
      </left>
      <right/>
      <top style="thick">
        <color theme="9" tint="0.59996337778862885"/>
      </top>
      <bottom style="thick">
        <color theme="9" tint="0.59996337778862885"/>
      </bottom>
      <diagonal/>
    </border>
    <border>
      <left/>
      <right style="medium">
        <color theme="9" tint="-0.24994659260841701"/>
      </right>
      <top style="thick">
        <color theme="9" tint="0.59996337778862885"/>
      </top>
      <bottom style="thick">
        <color theme="9" tint="0.59996337778862885"/>
      </bottom>
      <diagonal/>
    </border>
    <border>
      <left/>
      <right/>
      <top style="thick">
        <color theme="9" tint="0.59996337778862885"/>
      </top>
      <bottom style="thick">
        <color theme="9" tint="0.59996337778862885"/>
      </bottom>
      <diagonal/>
    </border>
    <border>
      <left style="thin">
        <color theme="9" tint="0.59996337778862885"/>
      </left>
      <right style="medium">
        <color theme="9" tint="-0.499984740745262"/>
      </right>
      <top style="thick">
        <color theme="9" tint="0.59996337778862885"/>
      </top>
      <bottom style="thick">
        <color theme="9" tint="0.59996337778862885"/>
      </bottom>
      <diagonal/>
    </border>
    <border>
      <left/>
      <right style="thick">
        <color theme="9" tint="-0.499984740745262"/>
      </right>
      <top style="thin">
        <color theme="9" tint="-0.249977111117893"/>
      </top>
      <bottom style="thick">
        <color theme="9" tint="0.59999389629810485"/>
      </bottom>
      <diagonal/>
    </border>
    <border>
      <left style="thick">
        <color theme="9" tint="0.39997558519241921"/>
      </left>
      <right style="thick">
        <color theme="9" tint="-0.249977111117893"/>
      </right>
      <top style="thick">
        <color theme="9" tint="0.59999389629810485"/>
      </top>
      <bottom style="thin">
        <color theme="9" tint="-0.249977111117893"/>
      </bottom>
      <diagonal/>
    </border>
    <border>
      <left style="medium">
        <color theme="9" tint="-0.24994659260841701"/>
      </left>
      <right style="thin">
        <color theme="9" tint="0.59996337778862885"/>
      </right>
      <top style="thick">
        <color theme="9" tint="0.59996337778862885"/>
      </top>
      <bottom/>
      <diagonal/>
    </border>
    <border>
      <left style="thin">
        <color theme="9" tint="0.59996337778862885"/>
      </left>
      <right style="medium">
        <color theme="9" tint="-0.499984740745262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499984740745262"/>
      </left>
      <right style="thick">
        <color theme="9" tint="0.39997558519241921"/>
      </right>
      <top style="thin">
        <color theme="9" tint="-0.249977111117893"/>
      </top>
      <bottom/>
      <diagonal/>
    </border>
    <border>
      <left style="thick">
        <color theme="9" tint="0.39997558519241921"/>
      </left>
      <right style="thick">
        <color theme="9" tint="-0.249977111117893"/>
      </right>
      <top style="thin">
        <color theme="9" tint="-0.249977111117893"/>
      </top>
      <bottom style="thick">
        <color theme="9" tint="0.59999389629810485"/>
      </bottom>
      <diagonal/>
    </border>
    <border>
      <left style="thick">
        <color theme="9" tint="-0.249977111117893"/>
      </left>
      <right/>
      <top style="thin">
        <color theme="9" tint="-0.249977111117893"/>
      </top>
      <bottom style="thick">
        <color theme="9" tint="0.59999389629810485"/>
      </bottom>
      <diagonal/>
    </border>
    <border>
      <left/>
      <right style="medium">
        <color theme="9" tint="-0.499984740745262"/>
      </right>
      <top style="thin">
        <color theme="9" tint="-0.249977111117893"/>
      </top>
      <bottom style="thick">
        <color theme="9" tint="0.59999389629810485"/>
      </bottom>
      <diagonal/>
    </border>
    <border>
      <left style="medium">
        <color theme="9" tint="-0.24994659260841701"/>
      </left>
      <right/>
      <top style="thin">
        <color theme="9" tint="-0.249977111117893"/>
      </top>
      <bottom style="thick">
        <color theme="9" tint="0.59999389629810485"/>
      </bottom>
      <diagonal/>
    </border>
    <border>
      <left/>
      <right style="medium">
        <color theme="9" tint="-0.24994659260841701"/>
      </right>
      <top style="thin">
        <color theme="9" tint="-0.249977111117893"/>
      </top>
      <bottom style="thick">
        <color theme="9" tint="0.59999389629810485"/>
      </bottom>
      <diagonal/>
    </border>
    <border>
      <left style="thin">
        <color theme="9" tint="0.59996337778862885"/>
      </left>
      <right style="medium">
        <color theme="9" tint="-0.499984740745262"/>
      </right>
      <top/>
      <bottom style="thick">
        <color theme="9" tint="0.59996337778862885"/>
      </bottom>
      <diagonal/>
    </border>
    <border>
      <left style="thick">
        <color theme="9" tint="-0.499984740745262"/>
      </left>
      <right style="thick">
        <color theme="9" tint="0.39997558519241921"/>
      </right>
      <top/>
      <bottom/>
      <diagonal/>
    </border>
    <border>
      <left style="thick">
        <color theme="9" tint="0.39997558519241921"/>
      </left>
      <right style="thick">
        <color theme="9" tint="-0.249977111117893"/>
      </right>
      <top/>
      <bottom style="thick">
        <color theme="9" tint="0.59999389629810485"/>
      </bottom>
      <diagonal/>
    </border>
    <border>
      <left style="thick">
        <color theme="9" tint="0.39997558519241921"/>
      </left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thick">
        <color theme="9" tint="-0.249977111117893"/>
      </left>
      <right/>
      <top style="thick">
        <color theme="9" tint="0.59996337778862885"/>
      </top>
      <bottom style="thick">
        <color theme="9" tint="0.59999389629810485"/>
      </bottom>
      <diagonal/>
    </border>
    <border>
      <left/>
      <right style="medium">
        <color theme="9" tint="-0.499984740745262"/>
      </right>
      <top style="thick">
        <color theme="9" tint="0.59996337778862885"/>
      </top>
      <bottom style="thick">
        <color theme="9" tint="0.59999389629810485"/>
      </bottom>
      <diagonal/>
    </border>
    <border>
      <left style="medium">
        <color theme="9" tint="-0.24994659260841701"/>
      </left>
      <right/>
      <top style="thick">
        <color theme="9" tint="0.59996337778862885"/>
      </top>
      <bottom style="thick">
        <color theme="9" tint="0.59999389629810485"/>
      </bottom>
      <diagonal/>
    </border>
    <border>
      <left/>
      <right style="medium">
        <color theme="9" tint="-0.24994659260841701"/>
      </right>
      <top style="thick">
        <color theme="9" tint="0.59996337778862885"/>
      </top>
      <bottom style="thick">
        <color theme="9" tint="0.59999389629810485"/>
      </bottom>
      <diagonal/>
    </border>
    <border>
      <left style="thick">
        <color theme="9" tint="0.39997558519241921"/>
      </left>
      <right style="thick">
        <color theme="9" tint="-0.249977111117893"/>
      </right>
      <top style="thick">
        <color theme="9" tint="0.59999389629810485"/>
      </top>
      <bottom style="thick">
        <color theme="9" tint="0.59999389629810485"/>
      </bottom>
      <diagonal/>
    </border>
    <border>
      <left/>
      <right/>
      <top style="thick">
        <color theme="9" tint="0.59999389629810485"/>
      </top>
      <bottom style="thick">
        <color theme="9" tint="0.59999389629810485"/>
      </bottom>
      <diagonal/>
    </border>
    <border>
      <left/>
      <right style="medium">
        <color theme="9" tint="-0.499984740745262"/>
      </right>
      <top style="thick">
        <color theme="9" tint="0.59999389629810485"/>
      </top>
      <bottom style="thick">
        <color theme="9" tint="0.59999389629810485"/>
      </bottom>
      <diagonal/>
    </border>
    <border>
      <left style="thick">
        <color theme="9" tint="-0.249977111117893"/>
      </left>
      <right/>
      <top/>
      <bottom style="thick">
        <color theme="9" tint="0.59999389629810485"/>
      </bottom>
      <diagonal/>
    </border>
    <border>
      <left/>
      <right style="medium">
        <color theme="9" tint="-0.499984740745262"/>
      </right>
      <top/>
      <bottom style="thick">
        <color theme="9" tint="0.59999389629810485"/>
      </bottom>
      <diagonal/>
    </border>
    <border>
      <left style="medium">
        <color theme="9" tint="-0.24994659260841701"/>
      </left>
      <right/>
      <top/>
      <bottom style="thick">
        <color theme="9" tint="0.59999389629810485"/>
      </bottom>
      <diagonal/>
    </border>
    <border>
      <left/>
      <right style="medium">
        <color theme="9" tint="-0.24994659260841701"/>
      </right>
      <top/>
      <bottom style="thick">
        <color theme="9" tint="0.59999389629810485"/>
      </bottom>
      <diagonal/>
    </border>
    <border>
      <left style="thick">
        <color theme="9" tint="-0.249977111117893"/>
      </left>
      <right/>
      <top style="thick">
        <color theme="9" tint="0.59999389629810485"/>
      </top>
      <bottom style="thick">
        <color theme="9" tint="0.59996337778862885"/>
      </bottom>
      <diagonal/>
    </border>
    <border>
      <left/>
      <right style="medium">
        <color theme="9" tint="-0.499984740745262"/>
      </right>
      <top style="thick">
        <color theme="9" tint="0.59999389629810485"/>
      </top>
      <bottom style="thick">
        <color theme="9" tint="0.59996337778862885"/>
      </bottom>
      <diagonal/>
    </border>
    <border>
      <left style="medium">
        <color theme="9" tint="-0.24994659260841701"/>
      </left>
      <right/>
      <top style="thick">
        <color theme="9" tint="0.59999389629810485"/>
      </top>
      <bottom style="thick">
        <color theme="9" tint="0.59996337778862885"/>
      </bottom>
      <diagonal/>
    </border>
    <border>
      <left/>
      <right style="medium">
        <color theme="9" tint="-0.24994659260841701"/>
      </right>
      <top style="thick">
        <color theme="9" tint="0.59999389629810485"/>
      </top>
      <bottom style="thick">
        <color theme="9" tint="0.59996337778862885"/>
      </bottom>
      <diagonal/>
    </border>
    <border>
      <left style="thick">
        <color theme="9" tint="0.39997558519241921"/>
      </left>
      <right/>
      <top/>
      <bottom style="thick">
        <color theme="9" tint="0.39994506668294322"/>
      </bottom>
      <diagonal/>
    </border>
    <border>
      <left style="thick">
        <color theme="9" tint="-0.249977111117893"/>
      </left>
      <right/>
      <top/>
      <bottom style="thick">
        <color theme="9" tint="0.39994506668294322"/>
      </bottom>
      <diagonal/>
    </border>
    <border>
      <left/>
      <right style="medium">
        <color theme="9" tint="-0.499984740745262"/>
      </right>
      <top/>
      <bottom style="thick">
        <color theme="9" tint="0.39994506668294322"/>
      </bottom>
      <diagonal/>
    </border>
    <border>
      <left/>
      <right/>
      <top/>
      <bottom style="thick">
        <color theme="9" tint="0.39994506668294322"/>
      </bottom>
      <diagonal/>
    </border>
    <border>
      <left/>
      <right style="thick">
        <color theme="9" tint="-0.499984740745262"/>
      </right>
      <top style="thin">
        <color theme="9" tint="-0.249977111117893"/>
      </top>
      <bottom style="thick">
        <color theme="9" tint="0.39994506668294322"/>
      </bottom>
      <diagonal/>
    </border>
    <border>
      <left/>
      <right style="thick">
        <color theme="9" tint="-0.499984740745262"/>
      </right>
      <top style="thin">
        <color theme="9" tint="-0.249977111117893"/>
      </top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left" vertical="center" wrapText="1"/>
    </xf>
    <xf numFmtId="6" fontId="4" fillId="0" borderId="38" xfId="0" applyNumberFormat="1" applyFont="1" applyBorder="1" applyAlignment="1">
      <alignment horizontal="right"/>
    </xf>
    <xf numFmtId="9" fontId="4" fillId="0" borderId="39" xfId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9" fontId="4" fillId="0" borderId="41" xfId="1" applyFont="1" applyBorder="1" applyAlignment="1">
      <alignment horizontal="center"/>
    </xf>
    <xf numFmtId="9" fontId="4" fillId="0" borderId="42" xfId="1" applyFont="1" applyBorder="1" applyAlignment="1">
      <alignment horizontal="center"/>
    </xf>
    <xf numFmtId="9" fontId="4" fillId="0" borderId="43" xfId="1" applyFont="1" applyBorder="1" applyAlignment="1">
      <alignment horizontal="center"/>
    </xf>
    <xf numFmtId="6" fontId="4" fillId="0" borderId="44" xfId="0" applyNumberFormat="1" applyFont="1" applyBorder="1" applyAlignment="1">
      <alignment horizontal="right" inden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/>
    <xf numFmtId="0" fontId="5" fillId="5" borderId="45" xfId="0" applyFont="1" applyFill="1" applyBorder="1" applyAlignment="1">
      <alignment horizontal="left" vertical="center"/>
    </xf>
    <xf numFmtId="6" fontId="5" fillId="5" borderId="46" xfId="0" applyNumberFormat="1" applyFont="1" applyFill="1" applyBorder="1" applyAlignment="1">
      <alignment horizontal="right"/>
    </xf>
    <xf numFmtId="9" fontId="5" fillId="5" borderId="26" xfId="1" applyFont="1" applyFill="1" applyBorder="1" applyAlignment="1">
      <alignment horizontal="center"/>
    </xf>
    <xf numFmtId="6" fontId="5" fillId="5" borderId="22" xfId="0" applyNumberFormat="1" applyFont="1" applyFill="1" applyBorder="1" applyAlignment="1">
      <alignment horizontal="center"/>
    </xf>
    <xf numFmtId="9" fontId="5" fillId="5" borderId="23" xfId="1" applyFont="1" applyFill="1" applyBorder="1" applyAlignment="1">
      <alignment horizontal="center"/>
    </xf>
    <xf numFmtId="9" fontId="5" fillId="5" borderId="22" xfId="1" applyFont="1" applyFill="1" applyBorder="1" applyAlignment="1">
      <alignment horizontal="center"/>
    </xf>
    <xf numFmtId="9" fontId="5" fillId="5" borderId="47" xfId="1" applyFont="1" applyFill="1" applyBorder="1" applyAlignment="1">
      <alignment horizontal="center"/>
    </xf>
    <xf numFmtId="6" fontId="5" fillId="5" borderId="27" xfId="0" applyNumberFormat="1" applyFont="1" applyFill="1" applyBorder="1" applyAlignment="1">
      <alignment horizontal="right" indent="1"/>
    </xf>
    <xf numFmtId="8" fontId="0" fillId="0" borderId="0" xfId="0" applyNumberFormat="1"/>
    <xf numFmtId="0" fontId="4" fillId="3" borderId="0" xfId="0" applyFont="1" applyFill="1"/>
    <xf numFmtId="6" fontId="4" fillId="3" borderId="48" xfId="0" applyNumberFormat="1" applyFont="1" applyFill="1" applyBorder="1" applyAlignment="1">
      <alignment horizontal="right"/>
    </xf>
    <xf numFmtId="6" fontId="4" fillId="3" borderId="49" xfId="0" applyNumberFormat="1" applyFont="1" applyFill="1" applyBorder="1" applyAlignment="1">
      <alignment horizontal="center"/>
    </xf>
    <xf numFmtId="6" fontId="4" fillId="3" borderId="49" xfId="0" applyNumberFormat="1" applyFont="1" applyFill="1" applyBorder="1" applyAlignment="1">
      <alignment horizontal="right"/>
    </xf>
    <xf numFmtId="6" fontId="4" fillId="3" borderId="22" xfId="0" applyNumberFormat="1" applyFont="1" applyFill="1" applyBorder="1" applyAlignment="1">
      <alignment horizontal="right"/>
    </xf>
    <xf numFmtId="6" fontId="4" fillId="3" borderId="37" xfId="0" applyNumberFormat="1" applyFont="1" applyFill="1" applyBorder="1" applyAlignment="1">
      <alignment horizontal="center"/>
    </xf>
    <xf numFmtId="6" fontId="4" fillId="3" borderId="35" xfId="0" applyNumberFormat="1" applyFont="1" applyFill="1" applyBorder="1" applyAlignment="1">
      <alignment horizontal="right" indent="1"/>
    </xf>
    <xf numFmtId="0" fontId="4" fillId="0" borderId="50" xfId="0" applyFont="1" applyBorder="1" applyAlignment="1">
      <alignment horizontal="center" vertical="center" textRotation="90" wrapText="1"/>
    </xf>
    <xf numFmtId="0" fontId="4" fillId="0" borderId="51" xfId="0" applyFont="1" applyBorder="1"/>
    <xf numFmtId="6" fontId="4" fillId="0" borderId="52" xfId="0" applyNumberFormat="1" applyFont="1" applyBorder="1" applyAlignment="1">
      <alignment horizontal="right"/>
    </xf>
    <xf numFmtId="9" fontId="4" fillId="0" borderId="53" xfId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9" fontId="4" fillId="0" borderId="55" xfId="1" applyFont="1" applyBorder="1" applyAlignment="1">
      <alignment horizontal="center"/>
    </xf>
    <xf numFmtId="9" fontId="4" fillId="0" borderId="56" xfId="1" applyFont="1" applyBorder="1" applyAlignment="1">
      <alignment horizontal="center"/>
    </xf>
    <xf numFmtId="0" fontId="4" fillId="0" borderId="57" xfId="0" applyFont="1" applyBorder="1" applyAlignment="1">
      <alignment horizontal="center" vertical="center" textRotation="90" wrapText="1"/>
    </xf>
    <xf numFmtId="0" fontId="4" fillId="0" borderId="58" xfId="0" applyFont="1" applyBorder="1"/>
    <xf numFmtId="9" fontId="4" fillId="0" borderId="18" xfId="1" applyFont="1" applyBorder="1" applyAlignment="1">
      <alignment horizontal="center"/>
    </xf>
    <xf numFmtId="6" fontId="0" fillId="0" borderId="0" xfId="0" applyNumberFormat="1"/>
    <xf numFmtId="0" fontId="4" fillId="0" borderId="59" xfId="0" applyFont="1" applyBorder="1"/>
    <xf numFmtId="6" fontId="4" fillId="0" borderId="60" xfId="0" applyNumberFormat="1" applyFont="1" applyBorder="1" applyAlignment="1">
      <alignment horizontal="right"/>
    </xf>
    <xf numFmtId="9" fontId="4" fillId="0" borderId="61" xfId="1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9" fontId="4" fillId="0" borderId="63" xfId="1" applyFont="1" applyBorder="1" applyAlignment="1">
      <alignment horizontal="center"/>
    </xf>
    <xf numFmtId="6" fontId="4" fillId="0" borderId="64" xfId="0" applyNumberFormat="1" applyFont="1" applyBorder="1" applyAlignment="1">
      <alignment horizontal="right"/>
    </xf>
    <xf numFmtId="9" fontId="4" fillId="0" borderId="65" xfId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9" fontId="4" fillId="0" borderId="67" xfId="1" applyFont="1" applyBorder="1" applyAlignment="1">
      <alignment horizontal="center"/>
    </xf>
    <xf numFmtId="0" fontId="4" fillId="0" borderId="68" xfId="0" applyFont="1" applyBorder="1"/>
    <xf numFmtId="6" fontId="4" fillId="0" borderId="69" xfId="0" applyNumberFormat="1" applyFont="1" applyBorder="1" applyAlignment="1">
      <alignment horizontal="right"/>
    </xf>
    <xf numFmtId="9" fontId="4" fillId="0" borderId="70" xfId="1" applyFont="1" applyBorder="1" applyAlignment="1">
      <alignment horizontal="center"/>
    </xf>
    <xf numFmtId="6" fontId="4" fillId="0" borderId="17" xfId="0" applyNumberFormat="1" applyFont="1" applyBorder="1" applyAlignment="1">
      <alignment horizontal="center"/>
    </xf>
    <xf numFmtId="164" fontId="0" fillId="0" borderId="0" xfId="0" applyNumberFormat="1"/>
    <xf numFmtId="6" fontId="4" fillId="0" borderId="71" xfId="0" applyNumberFormat="1" applyFont="1" applyBorder="1" applyAlignment="1">
      <alignment horizontal="right"/>
    </xf>
    <xf numFmtId="9" fontId="4" fillId="0" borderId="72" xfId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9" fontId="4" fillId="0" borderId="74" xfId="1" applyFont="1" applyBorder="1" applyAlignment="1">
      <alignment horizontal="center"/>
    </xf>
    <xf numFmtId="6" fontId="4" fillId="0" borderId="75" xfId="0" applyNumberFormat="1" applyFont="1" applyBorder="1" applyAlignment="1">
      <alignment horizontal="right"/>
    </xf>
    <xf numFmtId="9" fontId="4" fillId="0" borderId="76" xfId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9" fontId="4" fillId="0" borderId="78" xfId="1" applyFont="1" applyBorder="1" applyAlignment="1">
      <alignment horizontal="center"/>
    </xf>
    <xf numFmtId="0" fontId="5" fillId="5" borderId="79" xfId="0" applyFont="1" applyFill="1" applyBorder="1"/>
    <xf numFmtId="6" fontId="5" fillId="5" borderId="80" xfId="0" applyNumberFormat="1" applyFont="1" applyFill="1" applyBorder="1" applyAlignment="1">
      <alignment horizontal="right"/>
    </xf>
    <xf numFmtId="9" fontId="5" fillId="5" borderId="81" xfId="1" applyFont="1" applyFill="1" applyBorder="1" applyAlignment="1">
      <alignment horizontal="center"/>
    </xf>
    <xf numFmtId="6" fontId="5" fillId="5" borderId="80" xfId="0" applyNumberFormat="1" applyFont="1" applyFill="1" applyBorder="1" applyAlignment="1">
      <alignment horizontal="center"/>
    </xf>
    <xf numFmtId="9" fontId="5" fillId="5" borderId="82" xfId="1" applyFont="1" applyFill="1" applyBorder="1" applyAlignment="1">
      <alignment horizontal="center"/>
    </xf>
    <xf numFmtId="6" fontId="5" fillId="5" borderId="83" xfId="0" applyNumberFormat="1" applyFont="1" applyFill="1" applyBorder="1" applyAlignment="1">
      <alignment horizontal="right" indent="1"/>
    </xf>
    <xf numFmtId="6" fontId="4" fillId="3" borderId="0" xfId="0" applyNumberFormat="1" applyFont="1" applyFill="1" applyAlignment="1">
      <alignment horizontal="center"/>
    </xf>
    <xf numFmtId="6" fontId="4" fillId="3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6" fontId="3" fillId="0" borderId="84" xfId="0" applyNumberFormat="1" applyFont="1" applyBorder="1" applyAlignment="1">
      <alignment horizontal="center" vertical="center"/>
    </xf>
    <xf numFmtId="0" fontId="4" fillId="0" borderId="0" xfId="0" applyFont="1"/>
    <xf numFmtId="9" fontId="4" fillId="0" borderId="0" xfId="0" applyNumberFormat="1" applyFont="1" applyAlignment="1">
      <alignment horizontal="center"/>
    </xf>
    <xf numFmtId="6" fontId="3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9" fontId="4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3" borderId="85" xfId="0" applyFill="1" applyBorder="1"/>
    <xf numFmtId="0" fontId="0" fillId="3" borderId="1" xfId="0" applyFill="1" applyBorder="1"/>
    <xf numFmtId="6" fontId="3" fillId="0" borderId="8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87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42F1-D9C2-4BE1-81BC-B2ECB25D1350}">
  <dimension ref="B1:N32"/>
  <sheetViews>
    <sheetView tabSelected="1" zoomScale="70" zoomScaleNormal="70" workbookViewId="0">
      <selection activeCell="E44" sqref="E44"/>
    </sheetView>
  </sheetViews>
  <sheetFormatPr defaultRowHeight="15" x14ac:dyDescent="0.25"/>
  <cols>
    <col min="3" max="3" width="29.42578125" bestFit="1" customWidth="1"/>
    <col min="4" max="4" width="16.7109375" customWidth="1"/>
    <col min="5" max="5" width="12.140625" customWidth="1"/>
    <col min="6" max="6" width="12.85546875" hidden="1" customWidth="1"/>
    <col min="7" max="7" width="12.140625" hidden="1" customWidth="1"/>
    <col min="8" max="8" width="18.140625" customWidth="1"/>
    <col min="9" max="9" width="10.28515625" customWidth="1"/>
    <col min="10" max="10" width="18" customWidth="1"/>
    <col min="11" max="11" width="10.5703125" customWidth="1"/>
    <col min="12" max="12" width="21" customWidth="1"/>
    <col min="13" max="13" width="10.5703125" customWidth="1"/>
    <col min="14" max="14" width="17.85546875" customWidth="1"/>
    <col min="15" max="15" width="11.5703125" bestFit="1" customWidth="1"/>
    <col min="16" max="16" width="13.7109375" bestFit="1" customWidth="1"/>
    <col min="17" max="17" width="14.5703125" bestFit="1" customWidth="1"/>
  </cols>
  <sheetData>
    <row r="1" spans="2:14" x14ac:dyDescent="0.25">
      <c r="B1" t="s">
        <v>0</v>
      </c>
    </row>
    <row r="3" spans="2:14" ht="15.75" thickBot="1" x14ac:dyDescent="0.3">
      <c r="B3" s="1"/>
      <c r="C3" s="1"/>
    </row>
    <row r="4" spans="2:14" ht="15.75" customHeight="1" thickTop="1" thickBot="1" x14ac:dyDescent="0.3">
      <c r="B4" s="2" t="s">
        <v>1</v>
      </c>
      <c r="C4" s="3"/>
      <c r="D4" s="4" t="s">
        <v>2</v>
      </c>
      <c r="E4" s="5"/>
      <c r="F4" s="5"/>
      <c r="G4" s="5"/>
      <c r="H4" s="5"/>
      <c r="I4" s="5"/>
      <c r="J4" s="5"/>
      <c r="K4" s="5"/>
      <c r="L4" s="6" t="s">
        <v>3</v>
      </c>
    </row>
    <row r="5" spans="2:14" ht="11.25" customHeight="1" thickBot="1" x14ac:dyDescent="0.3">
      <c r="B5" s="7"/>
      <c r="C5" s="8"/>
      <c r="D5" s="9" t="s">
        <v>4</v>
      </c>
      <c r="E5" s="10"/>
      <c r="F5" s="11" t="s">
        <v>5</v>
      </c>
      <c r="G5" s="12"/>
      <c r="H5" s="13" t="s">
        <v>6</v>
      </c>
      <c r="I5" s="14"/>
      <c r="J5" s="14"/>
      <c r="K5" s="15"/>
      <c r="L5" s="16"/>
    </row>
    <row r="6" spans="2:14" ht="17.25" customHeight="1" thickTop="1" thickBot="1" x14ac:dyDescent="0.3">
      <c r="B6" s="7"/>
      <c r="C6" s="8"/>
      <c r="D6" s="17" t="s">
        <v>7</v>
      </c>
      <c r="E6" s="18"/>
      <c r="F6" s="19" t="s">
        <v>8</v>
      </c>
      <c r="G6" s="20"/>
      <c r="H6" s="17" t="s">
        <v>9</v>
      </c>
      <c r="I6" s="21"/>
      <c r="J6" s="22" t="s">
        <v>10</v>
      </c>
      <c r="K6" s="23"/>
      <c r="L6" s="16"/>
    </row>
    <row r="7" spans="2:14" ht="26.25" thickTop="1" x14ac:dyDescent="0.25">
      <c r="B7" s="7"/>
      <c r="C7" s="8"/>
      <c r="D7" s="24" t="s">
        <v>11</v>
      </c>
      <c r="E7" s="25" t="s">
        <v>12</v>
      </c>
      <c r="F7" s="26" t="s">
        <v>11</v>
      </c>
      <c r="G7" s="25" t="s">
        <v>12</v>
      </c>
      <c r="H7" s="24" t="s">
        <v>11</v>
      </c>
      <c r="I7" s="27" t="s">
        <v>12</v>
      </c>
      <c r="J7" s="28" t="s">
        <v>11</v>
      </c>
      <c r="K7" s="29" t="s">
        <v>12</v>
      </c>
      <c r="L7" s="30"/>
    </row>
    <row r="8" spans="2:14" ht="15.75" thickBot="1" x14ac:dyDescent="0.3">
      <c r="B8" s="31"/>
      <c r="C8" s="32"/>
      <c r="D8" s="33"/>
      <c r="E8" s="34"/>
      <c r="F8" s="35"/>
      <c r="G8" s="34"/>
      <c r="H8" s="36"/>
      <c r="I8" s="37"/>
      <c r="J8" s="37"/>
      <c r="K8" s="38"/>
      <c r="L8" s="39"/>
    </row>
    <row r="9" spans="2:14" ht="45" customHeight="1" thickTop="1" thickBot="1" x14ac:dyDescent="0.3">
      <c r="B9" s="40" t="s">
        <v>13</v>
      </c>
      <c r="C9" s="41" t="s">
        <v>14</v>
      </c>
      <c r="D9" s="42"/>
      <c r="E9" s="43"/>
      <c r="F9" s="44"/>
      <c r="G9" s="45"/>
      <c r="H9" s="42">
        <f>897486*0.92</f>
        <v>825687.12</v>
      </c>
      <c r="I9" s="46"/>
      <c r="J9" s="42">
        <f>897486*0.08</f>
        <v>71798.880000000005</v>
      </c>
      <c r="K9" s="47"/>
      <c r="L9" s="48">
        <f>D9+F9+H9+J9</f>
        <v>897486</v>
      </c>
    </row>
    <row r="10" spans="2:14" ht="16.5" thickTop="1" thickBot="1" x14ac:dyDescent="0.3">
      <c r="B10" s="40"/>
      <c r="C10" s="49" t="s">
        <v>15</v>
      </c>
      <c r="D10" s="42"/>
      <c r="E10" s="43"/>
      <c r="F10" s="44"/>
      <c r="G10" s="45"/>
      <c r="H10" s="42">
        <f>394*0.92</f>
        <v>362.48</v>
      </c>
      <c r="I10" s="46"/>
      <c r="J10" s="42">
        <f>394*0.08</f>
        <v>31.52</v>
      </c>
      <c r="K10" s="47"/>
      <c r="L10" s="48">
        <f t="shared" ref="L10:L24" si="0">D10+F10+H10+J10</f>
        <v>394</v>
      </c>
    </row>
    <row r="11" spans="2:14" ht="16.5" thickTop="1" thickBot="1" x14ac:dyDescent="0.3">
      <c r="B11" s="40"/>
      <c r="C11" s="49" t="s">
        <v>16</v>
      </c>
      <c r="D11" s="42"/>
      <c r="E11" s="43"/>
      <c r="F11" s="44"/>
      <c r="G11" s="45"/>
      <c r="H11" s="42">
        <f>11310*0.92</f>
        <v>10405.200000000001</v>
      </c>
      <c r="I11" s="46"/>
      <c r="J11" s="42">
        <f>11310*0.08</f>
        <v>904.80000000000007</v>
      </c>
      <c r="K11" s="47"/>
      <c r="L11" s="48">
        <f t="shared" si="0"/>
        <v>11310</v>
      </c>
    </row>
    <row r="12" spans="2:14" ht="16.5" thickTop="1" thickBot="1" x14ac:dyDescent="0.3">
      <c r="B12" s="40"/>
      <c r="C12" s="49" t="s">
        <v>17</v>
      </c>
      <c r="D12" s="42"/>
      <c r="E12" s="43"/>
      <c r="F12" s="44"/>
      <c r="G12" s="45"/>
      <c r="H12" s="42">
        <f>50000*0.92</f>
        <v>46000</v>
      </c>
      <c r="I12" s="46"/>
      <c r="J12" s="42">
        <f>50000*0.08</f>
        <v>4000</v>
      </c>
      <c r="K12" s="47"/>
      <c r="L12" s="48">
        <f t="shared" si="0"/>
        <v>50000</v>
      </c>
    </row>
    <row r="13" spans="2:14" ht="16.5" hidden="1" thickTop="1" thickBot="1" x14ac:dyDescent="0.3">
      <c r="B13" s="40"/>
      <c r="C13" s="50" t="s">
        <v>18</v>
      </c>
      <c r="D13" s="42"/>
      <c r="E13" s="43"/>
      <c r="F13" s="44"/>
      <c r="G13" s="45"/>
      <c r="H13" s="42"/>
      <c r="I13" s="46"/>
      <c r="J13" s="42"/>
      <c r="K13" s="47"/>
      <c r="L13" s="48">
        <f t="shared" si="0"/>
        <v>0</v>
      </c>
    </row>
    <row r="14" spans="2:14" ht="15.75" thickTop="1" x14ac:dyDescent="0.25">
      <c r="B14" s="40"/>
      <c r="C14" s="51" t="s">
        <v>19</v>
      </c>
      <c r="D14" s="52">
        <f>SUM(D9:D13)</f>
        <v>0</v>
      </c>
      <c r="E14" s="53">
        <f>D14/L14</f>
        <v>0</v>
      </c>
      <c r="F14" s="54">
        <f>SUM(F9:F13)</f>
        <v>0</v>
      </c>
      <c r="G14" s="55">
        <v>0</v>
      </c>
      <c r="H14" s="52">
        <f>SUM(H9:H13)</f>
        <v>882454.79999999993</v>
      </c>
      <c r="I14" s="56">
        <f>H14/L14</f>
        <v>0.91999999999999993</v>
      </c>
      <c r="J14" s="52">
        <f>SUM(J9:J13)</f>
        <v>76735.200000000012</v>
      </c>
      <c r="K14" s="57">
        <f>J14/L14</f>
        <v>8.0000000000000016E-2</v>
      </c>
      <c r="L14" s="58">
        <f t="shared" si="0"/>
        <v>959190</v>
      </c>
      <c r="N14" s="59"/>
    </row>
    <row r="15" spans="2:14" x14ac:dyDescent="0.25">
      <c r="B15" s="31"/>
      <c r="C15" s="60"/>
      <c r="D15" s="61"/>
      <c r="E15" s="62"/>
      <c r="F15" s="62"/>
      <c r="G15" s="62"/>
      <c r="H15" s="63"/>
      <c r="I15" s="62"/>
      <c r="J15" s="64"/>
      <c r="K15" s="65"/>
      <c r="L15" s="66"/>
    </row>
    <row r="16" spans="2:14" ht="15" customHeight="1" thickBot="1" x14ac:dyDescent="0.3">
      <c r="B16" s="67" t="s">
        <v>20</v>
      </c>
      <c r="C16" s="68" t="s">
        <v>21</v>
      </c>
      <c r="D16" s="69"/>
      <c r="E16" s="70"/>
      <c r="F16" s="71"/>
      <c r="G16" s="72"/>
      <c r="H16" s="69">
        <f>1600000*0.92</f>
        <v>1472000</v>
      </c>
      <c r="I16" s="70"/>
      <c r="J16" s="69">
        <f>1600000*0.08</f>
        <v>128000</v>
      </c>
      <c r="K16" s="73"/>
      <c r="L16" s="48">
        <f t="shared" si="0"/>
        <v>1600000</v>
      </c>
    </row>
    <row r="17" spans="2:14" ht="15" customHeight="1" thickTop="1" thickBot="1" x14ac:dyDescent="0.3">
      <c r="B17" s="74"/>
      <c r="C17" s="75" t="s">
        <v>22</v>
      </c>
      <c r="D17" s="69">
        <v>25000000</v>
      </c>
      <c r="E17" s="70"/>
      <c r="F17" s="71"/>
      <c r="G17" s="76"/>
      <c r="H17" s="69">
        <f>15000000*0.92</f>
        <v>13800000</v>
      </c>
      <c r="I17" s="70"/>
      <c r="J17" s="69">
        <f>15000000*0.08</f>
        <v>1200000</v>
      </c>
      <c r="K17" s="47"/>
      <c r="L17" s="48">
        <f t="shared" si="0"/>
        <v>40000000</v>
      </c>
      <c r="N17" s="77"/>
    </row>
    <row r="18" spans="2:14" ht="15" customHeight="1" thickTop="1" thickBot="1" x14ac:dyDescent="0.3">
      <c r="B18" s="74"/>
      <c r="C18" s="78" t="s">
        <v>23</v>
      </c>
      <c r="D18" s="79"/>
      <c r="E18" s="80"/>
      <c r="F18" s="81"/>
      <c r="G18" s="82"/>
      <c r="H18" s="79">
        <f>3000000*0.92</f>
        <v>2760000</v>
      </c>
      <c r="I18" s="80"/>
      <c r="J18" s="79">
        <f>3000000*0.08</f>
        <v>240000</v>
      </c>
      <c r="K18" s="47"/>
      <c r="L18" s="48">
        <f t="shared" si="0"/>
        <v>3000000</v>
      </c>
      <c r="N18" s="77"/>
    </row>
    <row r="19" spans="2:14" ht="15" hidden="1" customHeight="1" thickTop="1" thickBot="1" x14ac:dyDescent="0.3">
      <c r="B19" s="74"/>
      <c r="C19" s="78" t="s">
        <v>24</v>
      </c>
      <c r="D19" s="79"/>
      <c r="E19" s="80"/>
      <c r="F19" s="81"/>
      <c r="G19" s="82"/>
      <c r="H19" s="79"/>
      <c r="I19" s="80"/>
      <c r="J19" s="79"/>
      <c r="K19" s="47"/>
      <c r="L19" s="48">
        <f t="shared" si="0"/>
        <v>0</v>
      </c>
    </row>
    <row r="20" spans="2:14" ht="15" customHeight="1" thickTop="1" thickBot="1" x14ac:dyDescent="0.3">
      <c r="B20" s="74"/>
      <c r="C20" s="78" t="s">
        <v>25</v>
      </c>
      <c r="D20" s="83"/>
      <c r="E20" s="84"/>
      <c r="F20" s="85"/>
      <c r="G20" s="86"/>
      <c r="H20" s="83">
        <f>4000000*0.92</f>
        <v>3680000</v>
      </c>
      <c r="I20" s="84"/>
      <c r="J20" s="83">
        <f>4000000*0.08</f>
        <v>320000</v>
      </c>
      <c r="K20" s="47"/>
      <c r="L20" s="48">
        <f t="shared" si="0"/>
        <v>4000000</v>
      </c>
    </row>
    <row r="21" spans="2:14" ht="16.5" hidden="1" thickTop="1" thickBot="1" x14ac:dyDescent="0.3">
      <c r="B21" s="74"/>
      <c r="C21" s="87" t="s">
        <v>26</v>
      </c>
      <c r="D21" s="88"/>
      <c r="E21" s="89"/>
      <c r="F21" s="90"/>
      <c r="G21" s="76"/>
      <c r="H21" s="88"/>
      <c r="I21" s="89"/>
      <c r="J21" s="88"/>
      <c r="K21" s="57"/>
      <c r="L21" s="48">
        <f t="shared" si="0"/>
        <v>0</v>
      </c>
      <c r="M21" s="91"/>
    </row>
    <row r="22" spans="2:14" ht="16.5" hidden="1" thickTop="1" thickBot="1" x14ac:dyDescent="0.3">
      <c r="B22" s="74"/>
      <c r="C22" s="87" t="s">
        <v>27</v>
      </c>
      <c r="D22" s="92"/>
      <c r="E22" s="93"/>
      <c r="F22" s="94"/>
      <c r="G22" s="95"/>
      <c r="H22" s="92"/>
      <c r="I22" s="93"/>
      <c r="J22" s="92"/>
      <c r="K22" s="47"/>
      <c r="L22" s="48">
        <f t="shared" si="0"/>
        <v>0</v>
      </c>
    </row>
    <row r="23" spans="2:14" ht="16.5" hidden="1" thickTop="1" thickBot="1" x14ac:dyDescent="0.3">
      <c r="B23" s="74"/>
      <c r="C23" s="50" t="s">
        <v>18</v>
      </c>
      <c r="D23" s="96"/>
      <c r="E23" s="97"/>
      <c r="F23" s="98"/>
      <c r="G23" s="99"/>
      <c r="H23" s="96"/>
      <c r="I23" s="97"/>
      <c r="J23" s="96"/>
      <c r="K23" s="47"/>
      <c r="L23" s="48">
        <f t="shared" si="0"/>
        <v>0</v>
      </c>
    </row>
    <row r="24" spans="2:14" ht="16.5" thickTop="1" thickBot="1" x14ac:dyDescent="0.3">
      <c r="B24" s="74"/>
      <c r="C24" s="100" t="s">
        <v>28</v>
      </c>
      <c r="D24" s="101">
        <f>SUM(D16:D23)</f>
        <v>25000000</v>
      </c>
      <c r="E24" s="102">
        <f>D24/L24</f>
        <v>0.51440329218106995</v>
      </c>
      <c r="F24" s="103">
        <f>SUM(F16:F23)</f>
        <v>0</v>
      </c>
      <c r="G24" s="104">
        <v>0</v>
      </c>
      <c r="H24" s="101">
        <f>SUM(H16:H23)</f>
        <v>21712000</v>
      </c>
      <c r="I24" s="102">
        <f>H24/L24</f>
        <v>0.44674897119341561</v>
      </c>
      <c r="J24" s="101">
        <f>SUM(J16:J23)</f>
        <v>1888000</v>
      </c>
      <c r="K24" s="47">
        <f>J24/L24</f>
        <v>3.8847736625514405E-2</v>
      </c>
      <c r="L24" s="105">
        <f t="shared" si="0"/>
        <v>48600000</v>
      </c>
      <c r="M24" s="77"/>
    </row>
    <row r="25" spans="2:14" ht="15.75" thickTop="1" x14ac:dyDescent="0.25">
      <c r="B25" s="74"/>
      <c r="C25" s="60"/>
      <c r="D25" s="106"/>
      <c r="E25" s="106"/>
      <c r="F25" s="106"/>
      <c r="G25" s="106"/>
      <c r="H25" s="106"/>
      <c r="I25" s="106"/>
      <c r="J25" s="106"/>
      <c r="K25" s="106"/>
      <c r="L25" s="107"/>
      <c r="N25" s="59"/>
    </row>
    <row r="26" spans="2:14" x14ac:dyDescent="0.25">
      <c r="B26" s="74"/>
      <c r="C26" s="108" t="s">
        <v>29</v>
      </c>
      <c r="D26" s="108"/>
      <c r="E26" s="109"/>
      <c r="F26" s="109"/>
      <c r="G26" s="109"/>
      <c r="H26" s="109"/>
      <c r="I26" s="110" t="s">
        <v>30</v>
      </c>
      <c r="J26" s="110"/>
      <c r="K26" s="110"/>
      <c r="L26" s="111">
        <f>L24+L14</f>
        <v>49559190</v>
      </c>
    </row>
    <row r="27" spans="2:14" x14ac:dyDescent="0.25">
      <c r="B27" s="74"/>
      <c r="C27" s="112"/>
      <c r="D27" s="113" t="s">
        <v>31</v>
      </c>
      <c r="E27" s="109">
        <f>D24</f>
        <v>25000000</v>
      </c>
      <c r="F27" s="113">
        <f>E27/E30</f>
        <v>0.51440329218106995</v>
      </c>
      <c r="G27" s="109"/>
      <c r="I27" s="110"/>
      <c r="J27" s="110"/>
      <c r="K27" s="110"/>
      <c r="L27" s="114"/>
    </row>
    <row r="28" spans="2:14" x14ac:dyDescent="0.25">
      <c r="B28" s="74"/>
      <c r="C28" s="112"/>
      <c r="D28" s="113" t="s">
        <v>32</v>
      </c>
      <c r="E28" s="109">
        <f>F24</f>
        <v>0</v>
      </c>
      <c r="F28" s="113">
        <f>E28/E30</f>
        <v>0</v>
      </c>
      <c r="G28" s="109"/>
      <c r="I28" s="110"/>
      <c r="J28" s="110"/>
      <c r="K28" s="110"/>
      <c r="L28" s="114"/>
    </row>
    <row r="29" spans="2:14" x14ac:dyDescent="0.25">
      <c r="B29" s="74"/>
      <c r="C29" s="112"/>
      <c r="D29" s="115" t="s">
        <v>33</v>
      </c>
      <c r="E29" s="109">
        <f>H24+J24</f>
        <v>23600000</v>
      </c>
      <c r="F29" s="116">
        <f>E29/E30</f>
        <v>0.48559670781893005</v>
      </c>
      <c r="G29" s="109"/>
      <c r="I29" s="110"/>
      <c r="J29" s="110"/>
      <c r="K29" s="110"/>
      <c r="L29" s="114"/>
    </row>
    <row r="30" spans="2:14" x14ac:dyDescent="0.25">
      <c r="B30" s="74"/>
      <c r="C30" s="117" t="s">
        <v>34</v>
      </c>
      <c r="E30" s="109">
        <f>L24</f>
        <v>48600000</v>
      </c>
      <c r="F30" s="118"/>
      <c r="G30" s="115"/>
      <c r="H30" s="115"/>
      <c r="I30" s="110"/>
      <c r="J30" s="110"/>
      <c r="K30" s="110"/>
      <c r="L30" s="114"/>
    </row>
    <row r="31" spans="2:14" ht="15.75" thickBot="1" x14ac:dyDescent="0.3"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121"/>
    </row>
    <row r="32" spans="2:14" s="122" customFormat="1" ht="42.6" customHeight="1" thickTop="1" x14ac:dyDescent="0.25">
      <c r="B32" s="123" t="s">
        <v>35</v>
      </c>
      <c r="C32" s="124" t="s">
        <v>36</v>
      </c>
      <c r="D32" s="124"/>
      <c r="E32" s="124"/>
      <c r="F32" s="124"/>
      <c r="G32" s="124"/>
      <c r="H32" s="124"/>
      <c r="I32" s="124"/>
      <c r="J32" s="124"/>
      <c r="K32" s="124"/>
      <c r="L32" s="124"/>
    </row>
  </sheetData>
  <mergeCells count="15">
    <mergeCell ref="B9:B14"/>
    <mergeCell ref="B16:B30"/>
    <mergeCell ref="C26:D26"/>
    <mergeCell ref="I26:K30"/>
    <mergeCell ref="L26:L31"/>
    <mergeCell ref="C32:L32"/>
    <mergeCell ref="B4:C7"/>
    <mergeCell ref="D4:K4"/>
    <mergeCell ref="L4:L7"/>
    <mergeCell ref="D5:E5"/>
    <mergeCell ref="H5:K5"/>
    <mergeCell ref="D6:E6"/>
    <mergeCell ref="F6:G6"/>
    <mergeCell ref="H6:I6"/>
    <mergeCell ref="J6:K6"/>
  </mergeCells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G. Miller</dc:creator>
  <cp:lastModifiedBy>Susan G. Miller</cp:lastModifiedBy>
  <dcterms:created xsi:type="dcterms:W3CDTF">2022-04-14T15:18:36Z</dcterms:created>
  <dcterms:modified xsi:type="dcterms:W3CDTF">2022-04-14T15:19:00Z</dcterms:modified>
</cp:coreProperties>
</file>