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Tunh1Chr\Documents\8824-239 PROTECT I94 Snow Fence - Local\"/>
    </mc:Choice>
  </mc:AlternateContent>
  <xr:revisionPtr revIDLastSave="0" documentId="8_{4A5B52EB-656F-4980-B196-5CE839D7286F}" xr6:coauthVersionLast="47" xr6:coauthVersionMax="47" xr10:uidLastSave="{00000000-0000-0000-0000-000000000000}"/>
  <bookViews>
    <workbookView xWindow="-120" yWindow="-120" windowWidth="29040" windowHeight="15840" activeTab="1" xr2:uid="{5404A7F0-A6E6-4D37-932E-82D89706CAFA}"/>
  </bookViews>
  <sheets>
    <sheet name="The Purpose and Need of a TPCE" sheetId="37" r:id="rId1"/>
    <sheet name="TPCE Template" sheetId="24" r:id="rId2"/>
    <sheet name="CHIMES Inflation Calculation" sheetId="31" r:id="rId3"/>
    <sheet name="CHIMES TPCE Entry Form" sheetId="34" r:id="rId4"/>
    <sheet name="Lists for Dropdown Menus" sheetId="35" r:id="rId5"/>
  </sheets>
  <definedNames>
    <definedName name="__123Graph_A" localSheetId="2" hidden="1">#REF!</definedName>
    <definedName name="__123Graph_A" localSheetId="3" hidden="1">#REF!</definedName>
    <definedName name="__123Graph_A" hidden="1">#REF!</definedName>
    <definedName name="__123Graph_X" localSheetId="2" hidden="1">#REF!</definedName>
    <definedName name="__123Graph_X" localSheetId="3" hidden="1">#REF!</definedName>
    <definedName name="__123Graph_X"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6" i="24" l="1"/>
  <c r="C20" i="31"/>
  <c r="A7" i="31"/>
  <c r="A8" i="31" s="1"/>
  <c r="A9" i="31" s="1"/>
  <c r="A10" i="31" s="1"/>
  <c r="A11" i="31" s="1"/>
  <c r="A12" i="31" s="1"/>
  <c r="A13" i="31" s="1"/>
  <c r="C4" i="31"/>
  <c r="D4" i="31" s="1"/>
  <c r="E4" i="31" s="1"/>
  <c r="F4" i="31" s="1"/>
  <c r="G4" i="31" s="1"/>
  <c r="H4" i="31" s="1"/>
  <c r="I4" i="31" s="1"/>
  <c r="J4" i="31" s="1"/>
  <c r="K4" i="31" s="1"/>
  <c r="L4" i="31" s="1"/>
  <c r="M4" i="31" s="1"/>
  <c r="G25" i="24"/>
  <c r="G18" i="24"/>
  <c r="F18" i="24"/>
  <c r="F25" i="24" s="1"/>
  <c r="E22" i="34"/>
  <c r="L97" i="24"/>
  <c r="M97" i="24" s="1"/>
  <c r="L98" i="24"/>
  <c r="M98" i="24" s="1"/>
  <c r="L99" i="24"/>
  <c r="M99" i="24" s="1"/>
  <c r="L100" i="24"/>
  <c r="M100" i="24" s="1"/>
  <c r="L101" i="24"/>
  <c r="L102" i="24"/>
  <c r="L96" i="24"/>
  <c r="M101" i="24"/>
  <c r="K97" i="24"/>
  <c r="K98" i="24"/>
  <c r="K99" i="24"/>
  <c r="K100" i="24"/>
  <c r="K101" i="24"/>
  <c r="K96" i="24"/>
  <c r="H97" i="24"/>
  <c r="H98" i="24"/>
  <c r="H99" i="24"/>
  <c r="H100" i="24"/>
  <c r="H101" i="24"/>
  <c r="H102" i="24"/>
  <c r="H96" i="24"/>
  <c r="G103" i="24"/>
  <c r="F103" i="24"/>
  <c r="M96" i="24" l="1"/>
  <c r="F89" i="24"/>
  <c r="F82" i="24"/>
  <c r="A16" i="31"/>
  <c r="H103" i="24"/>
  <c r="K3" i="34"/>
  <c r="E20" i="31"/>
  <c r="E21" i="31" s="1"/>
  <c r="K5" i="34"/>
  <c r="K4" i="34"/>
  <c r="K2" i="34"/>
  <c r="G9" i="34"/>
  <c r="E9" i="34"/>
  <c r="C9" i="34"/>
  <c r="F111" i="24" l="1"/>
  <c r="H110" i="24"/>
  <c r="G111" i="24"/>
  <c r="H111" i="24" l="1"/>
  <c r="G89" i="24"/>
  <c r="G82" i="24"/>
  <c r="G46" i="24"/>
  <c r="F46" i="24"/>
  <c r="G38" i="24"/>
  <c r="F38" i="24"/>
  <c r="H14" i="24" l="1"/>
  <c r="L78" i="24"/>
  <c r="L69" i="24"/>
  <c r="H69" i="24"/>
  <c r="L68" i="24"/>
  <c r="L70" i="24"/>
  <c r="L71" i="24"/>
  <c r="L72" i="24"/>
  <c r="L73" i="24"/>
  <c r="L74" i="24"/>
  <c r="L75" i="24"/>
  <c r="L76" i="24"/>
  <c r="L77" i="24"/>
  <c r="L79" i="24"/>
  <c r="L80" i="24"/>
  <c r="L81" i="24"/>
  <c r="L85" i="24"/>
  <c r="L86" i="24"/>
  <c r="L87" i="24"/>
  <c r="L88" i="24"/>
  <c r="L42" i="24"/>
  <c r="L43" i="24"/>
  <c r="L44" i="24"/>
  <c r="L45" i="24"/>
  <c r="L24" i="24"/>
  <c r="L23" i="24"/>
  <c r="L22" i="24"/>
  <c r="L21" i="24"/>
  <c r="L20" i="24"/>
  <c r="H48" i="24"/>
  <c r="H41" i="24"/>
  <c r="H42" i="24"/>
  <c r="H43" i="24"/>
  <c r="H44" i="24"/>
  <c r="H45" i="24"/>
  <c r="H40" i="24"/>
  <c r="H28" i="24"/>
  <c r="L36" i="24"/>
  <c r="H36" i="24"/>
  <c r="L35" i="24"/>
  <c r="H35" i="24"/>
  <c r="L34" i="24"/>
  <c r="H34" i="24"/>
  <c r="L29" i="24"/>
  <c r="L30" i="24"/>
  <c r="L31" i="24"/>
  <c r="L32" i="24"/>
  <c r="L33" i="24"/>
  <c r="L37" i="24"/>
  <c r="L40" i="24"/>
  <c r="L41" i="24"/>
  <c r="L48" i="24"/>
  <c r="L49" i="24"/>
  <c r="L50" i="24"/>
  <c r="L51" i="24"/>
  <c r="L52" i="24"/>
  <c r="L53" i="24"/>
  <c r="L54" i="24"/>
  <c r="L55" i="24"/>
  <c r="L28" i="24"/>
  <c r="H55" i="24"/>
  <c r="F56" i="24"/>
  <c r="F58" i="24" s="1"/>
  <c r="H53" i="24"/>
  <c r="H52" i="24"/>
  <c r="H51" i="24"/>
  <c r="H50" i="24"/>
  <c r="H49" i="24"/>
  <c r="H37" i="24"/>
  <c r="H33" i="24"/>
  <c r="H32" i="24"/>
  <c r="H31" i="24"/>
  <c r="H30" i="24"/>
  <c r="H29" i="24"/>
  <c r="L12" i="24"/>
  <c r="L13" i="24"/>
  <c r="L14" i="24"/>
  <c r="L15" i="24"/>
  <c r="L16" i="24"/>
  <c r="L11" i="24"/>
  <c r="H12" i="24"/>
  <c r="H13" i="24"/>
  <c r="H15" i="24"/>
  <c r="H16" i="24"/>
  <c r="H23" i="24"/>
  <c r="H24" i="24"/>
  <c r="H11" i="24"/>
  <c r="H22" i="24"/>
  <c r="H21" i="24"/>
  <c r="H20" i="24"/>
  <c r="H38" i="24" l="1"/>
  <c r="H46" i="24"/>
  <c r="H25" i="24"/>
  <c r="H54" i="24"/>
  <c r="G56" i="24"/>
  <c r="G58" i="24" s="1"/>
  <c r="H56" i="24" l="1"/>
  <c r="H58" i="24" s="1"/>
  <c r="F104" i="24" l="1"/>
  <c r="G61" i="24" l="1"/>
  <c r="G114" i="24" s="1"/>
  <c r="G115" i="24" s="1"/>
  <c r="G104" i="24"/>
  <c r="H104" i="24"/>
  <c r="G26" i="24" l="1"/>
  <c r="A9" i="34" l="1"/>
  <c r="C21" i="31" l="1"/>
  <c r="N3" i="24" s="1"/>
  <c r="B25" i="31" l="1"/>
  <c r="H88" i="24" l="1"/>
  <c r="H87" i="24"/>
  <c r="H86" i="24"/>
  <c r="H85" i="24"/>
  <c r="H81" i="24"/>
  <c r="H80" i="24"/>
  <c r="H79" i="24"/>
  <c r="H78" i="24"/>
  <c r="H77" i="24"/>
  <c r="H76" i="24"/>
  <c r="H75" i="24"/>
  <c r="H74" i="24"/>
  <c r="H73" i="24"/>
  <c r="H72" i="24"/>
  <c r="H71" i="24"/>
  <c r="H70" i="24"/>
  <c r="H68" i="24"/>
  <c r="H89" i="24" l="1"/>
  <c r="H82" i="24"/>
  <c r="N4" i="24" l="1"/>
  <c r="B31" i="31"/>
  <c r="A31" i="31" s="1"/>
  <c r="B28" i="31" l="1"/>
  <c r="A28" i="31" s="1"/>
  <c r="B30" i="31"/>
  <c r="A30" i="31" s="1"/>
  <c r="B26" i="31"/>
  <c r="A26" i="31" s="1"/>
  <c r="B27" i="31"/>
  <c r="A27" i="31" s="1"/>
  <c r="B29" i="31"/>
  <c r="A29" i="31" s="1"/>
  <c r="A33" i="31" l="1"/>
  <c r="A35" i="31"/>
  <c r="A37" i="31" s="1"/>
  <c r="M5" i="24" l="1"/>
  <c r="I110" i="24" l="1"/>
  <c r="I102" i="24"/>
  <c r="I111" i="24"/>
  <c r="I86" i="24"/>
  <c r="I73" i="24"/>
  <c r="I81" i="24"/>
  <c r="I55" i="24"/>
  <c r="I29" i="24"/>
  <c r="I37" i="24"/>
  <c r="I14" i="24"/>
  <c r="I34" i="24"/>
  <c r="I80" i="24"/>
  <c r="I87" i="24"/>
  <c r="I74" i="24"/>
  <c r="I68" i="24"/>
  <c r="I48" i="24"/>
  <c r="I30" i="24"/>
  <c r="I28" i="24"/>
  <c r="I15" i="24"/>
  <c r="I52" i="24"/>
  <c r="I40" i="24"/>
  <c r="I88" i="24"/>
  <c r="I75" i="24"/>
  <c r="I49" i="24"/>
  <c r="I41" i="24"/>
  <c r="I31" i="24"/>
  <c r="I21" i="24"/>
  <c r="I16" i="24"/>
  <c r="I78" i="24"/>
  <c r="I13" i="24"/>
  <c r="I85" i="24"/>
  <c r="I76" i="24"/>
  <c r="I50" i="24"/>
  <c r="I42" i="24"/>
  <c r="I32" i="24"/>
  <c r="I22" i="24"/>
  <c r="I70" i="24"/>
  <c r="I36" i="24"/>
  <c r="I69" i="24"/>
  <c r="I77" i="24"/>
  <c r="I51" i="24"/>
  <c r="I43" i="24"/>
  <c r="I33" i="24"/>
  <c r="I23" i="24"/>
  <c r="I12" i="24"/>
  <c r="I44" i="24"/>
  <c r="I24" i="24"/>
  <c r="I71" i="24"/>
  <c r="I79" i="24"/>
  <c r="I53" i="24"/>
  <c r="I45" i="24"/>
  <c r="I35" i="24"/>
  <c r="I20" i="24"/>
  <c r="I72" i="24"/>
  <c r="I54" i="24"/>
  <c r="I11" i="24"/>
  <c r="K102" i="24" l="1"/>
  <c r="J103" i="24" s="1"/>
  <c r="J104" i="24" s="1"/>
  <c r="M102" i="24"/>
  <c r="L103" i="24" s="1"/>
  <c r="L104" i="24" s="1"/>
  <c r="I103" i="24"/>
  <c r="E19" i="34"/>
  <c r="K51" i="24"/>
  <c r="M51" i="24"/>
  <c r="K42" i="24"/>
  <c r="M42" i="24"/>
  <c r="M31" i="24"/>
  <c r="K31" i="24"/>
  <c r="I38" i="24"/>
  <c r="N38" i="24" s="1"/>
  <c r="K28" i="24"/>
  <c r="M28" i="24"/>
  <c r="K14" i="24"/>
  <c r="M14" i="24"/>
  <c r="K77" i="24"/>
  <c r="M77" i="24"/>
  <c r="K50" i="24"/>
  <c r="M50" i="24"/>
  <c r="M41" i="24"/>
  <c r="K41" i="24"/>
  <c r="K30" i="24"/>
  <c r="M30" i="24"/>
  <c r="K37" i="24"/>
  <c r="M37" i="24"/>
  <c r="K54" i="24"/>
  <c r="M54" i="24"/>
  <c r="K69" i="24"/>
  <c r="M69" i="24"/>
  <c r="K49" i="24"/>
  <c r="M49" i="24"/>
  <c r="I56" i="24"/>
  <c r="K48" i="24"/>
  <c r="M48" i="24"/>
  <c r="M72" i="24"/>
  <c r="K72" i="24"/>
  <c r="K44" i="24"/>
  <c r="M44" i="24"/>
  <c r="K36" i="24"/>
  <c r="M36" i="24"/>
  <c r="I89" i="24"/>
  <c r="N89" i="24" s="1"/>
  <c r="E16" i="34" s="1"/>
  <c r="K85" i="24"/>
  <c r="M85" i="24"/>
  <c r="M75" i="24"/>
  <c r="K75" i="24"/>
  <c r="M68" i="24"/>
  <c r="I82" i="24"/>
  <c r="K68" i="24"/>
  <c r="K55" i="24"/>
  <c r="M55" i="24"/>
  <c r="M24" i="24"/>
  <c r="K24" i="24"/>
  <c r="K76" i="24"/>
  <c r="M76" i="24"/>
  <c r="K29" i="24"/>
  <c r="M29" i="24"/>
  <c r="I25" i="24"/>
  <c r="N25" i="24" s="1"/>
  <c r="M20" i="24"/>
  <c r="K20" i="24"/>
  <c r="K12" i="24"/>
  <c r="M12" i="24"/>
  <c r="K70" i="24"/>
  <c r="M70" i="24"/>
  <c r="M13" i="24"/>
  <c r="K13" i="24"/>
  <c r="K88" i="24"/>
  <c r="M88" i="24"/>
  <c r="K74" i="24"/>
  <c r="M74" i="24"/>
  <c r="K81" i="24"/>
  <c r="M81" i="24"/>
  <c r="K79" i="24"/>
  <c r="M79" i="24"/>
  <c r="M23" i="24"/>
  <c r="K23" i="24"/>
  <c r="I46" i="24"/>
  <c r="N46" i="24" s="1"/>
  <c r="M40" i="24"/>
  <c r="K40" i="24"/>
  <c r="K73" i="24"/>
  <c r="M73" i="24"/>
  <c r="K33" i="24"/>
  <c r="M33" i="24"/>
  <c r="M22" i="24"/>
  <c r="K22" i="24"/>
  <c r="M16" i="24"/>
  <c r="K16" i="24"/>
  <c r="M52" i="24"/>
  <c r="K52" i="24"/>
  <c r="M80" i="24"/>
  <c r="K80" i="24"/>
  <c r="K86" i="24"/>
  <c r="M86" i="24"/>
  <c r="M71" i="24"/>
  <c r="K71" i="24"/>
  <c r="M35" i="24"/>
  <c r="K35" i="24"/>
  <c r="K78" i="24"/>
  <c r="M78" i="24"/>
  <c r="M87" i="24"/>
  <c r="K87" i="24"/>
  <c r="M45" i="24"/>
  <c r="K45" i="24"/>
  <c r="M53" i="24"/>
  <c r="K53" i="24"/>
  <c r="K43" i="24"/>
  <c r="M43" i="24"/>
  <c r="M32" i="24"/>
  <c r="K32" i="24"/>
  <c r="M21" i="24"/>
  <c r="K21" i="24"/>
  <c r="M15" i="24"/>
  <c r="K15" i="24"/>
  <c r="K34" i="24"/>
  <c r="M34" i="24"/>
  <c r="M11" i="24"/>
  <c r="K11" i="24"/>
  <c r="N103" i="24" l="1"/>
  <c r="I104" i="24"/>
  <c r="H18" i="24"/>
  <c r="I9" i="34" s="1"/>
  <c r="I18" i="24"/>
  <c r="N18" i="24" s="1"/>
  <c r="E12" i="34" s="1"/>
  <c r="I58" i="24"/>
  <c r="N56" i="24"/>
  <c r="N58" i="24" s="1"/>
  <c r="M38" i="24"/>
  <c r="L25" i="24"/>
  <c r="J89" i="24"/>
  <c r="J38" i="24"/>
  <c r="E13" i="34"/>
  <c r="J56" i="24"/>
  <c r="M56" i="24"/>
  <c r="J46" i="24"/>
  <c r="L82" i="24"/>
  <c r="K56" i="24"/>
  <c r="I91" i="24"/>
  <c r="N82" i="24"/>
  <c r="L46" i="24"/>
  <c r="K46" i="24"/>
  <c r="M46" i="24"/>
  <c r="J82" i="24"/>
  <c r="J25" i="24"/>
  <c r="L89" i="24"/>
  <c r="L56" i="24"/>
  <c r="L38" i="24"/>
  <c r="H26" i="24"/>
  <c r="H61" i="24"/>
  <c r="N104" i="24" l="1"/>
  <c r="E17" i="34"/>
  <c r="N26" i="24"/>
  <c r="N61" i="24" s="1"/>
  <c r="I26" i="24"/>
  <c r="L91" i="24"/>
  <c r="E14" i="34"/>
  <c r="J58" i="24"/>
  <c r="L58" i="24"/>
  <c r="J91" i="24"/>
  <c r="I61" i="24"/>
  <c r="I115" i="24" s="1"/>
  <c r="K9" i="34"/>
  <c r="I114" i="24" l="1"/>
  <c r="L18" i="24"/>
  <c r="L61" i="24" s="1"/>
  <c r="J18" i="24"/>
  <c r="J61" i="24" s="1"/>
  <c r="F61" i="24" l="1"/>
  <c r="F91" i="24"/>
  <c r="F114" i="24" l="1"/>
  <c r="H114" i="24" s="1"/>
  <c r="H115" i="24" s="1"/>
  <c r="F26" i="24"/>
  <c r="H91" i="24"/>
  <c r="G91" i="24"/>
  <c r="F115" i="24" l="1"/>
  <c r="E15" i="34"/>
  <c r="E20" i="34" s="1"/>
  <c r="N91" i="24" l="1"/>
  <c r="J114" i="24" s="1"/>
  <c r="J115" i="24" s="1"/>
  <c r="K10"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Bridget Miller</author>
    <author>guan1rac</author>
    <author>John Isackson</author>
  </authors>
  <commentList>
    <comment ref="M3" authorId="0" shapeId="0" xr:uid="{C07D8354-B813-4DFE-8259-1BE27EEF6AA8}">
      <text>
        <r>
          <rPr>
            <b/>
            <sz val="12"/>
            <color indexed="81"/>
            <rFont val="Tahoma"/>
            <family val="2"/>
          </rPr>
          <t>Bridget Miller:
Month/Date/Year</t>
        </r>
        <r>
          <rPr>
            <sz val="9"/>
            <color indexed="81"/>
            <rFont val="Tahoma"/>
            <family val="2"/>
          </rPr>
          <t xml:space="preserve">
</t>
        </r>
      </text>
    </comment>
    <comment ref="M4" authorId="0" shapeId="0" xr:uid="{157BB464-FAE8-4EB7-AF00-9D7512234EB3}">
      <text>
        <r>
          <rPr>
            <b/>
            <sz val="12"/>
            <color indexed="81"/>
            <rFont val="Tahoma"/>
            <family val="2"/>
          </rPr>
          <t>Bridget Miller:
Month/Date/Year</t>
        </r>
        <r>
          <rPr>
            <sz val="9"/>
            <color indexed="81"/>
            <rFont val="Tahoma"/>
            <family val="2"/>
          </rPr>
          <t xml:space="preserve">
</t>
        </r>
      </text>
    </comment>
    <comment ref="G8" authorId="1" shapeId="0" xr:uid="{00000000-0006-0000-0100-000001000000}">
      <text>
        <r>
          <rPr>
            <b/>
            <sz val="14"/>
            <color indexed="81"/>
            <rFont val="Tahoma"/>
            <family val="2"/>
          </rPr>
          <t>Amount based on Expected Value (Risk Assessment) [PxI]</t>
        </r>
      </text>
    </comment>
    <comment ref="C11" authorId="0" shapeId="0" xr:uid="{044EC79E-4291-466C-8509-385C480CB3CF}">
      <text>
        <r>
          <rPr>
            <b/>
            <sz val="18"/>
            <color indexed="81"/>
            <rFont val="Tahoma"/>
            <family val="2"/>
          </rPr>
          <t xml:space="preserve">Bridget Miller:
For TH projects, this is updated to show the amounts of the annual estimate.  Upon award of the construction contract, the latest estimate is replaced with the construction contract award amount. </t>
        </r>
      </text>
    </comment>
    <comment ref="H18" authorId="2" shapeId="0" xr:uid="{00000000-0006-0000-0100-000002000000}">
      <text>
        <r>
          <rPr>
            <b/>
            <sz val="24"/>
            <color indexed="81"/>
            <rFont val="Tahoma"/>
            <family val="2"/>
          </rPr>
          <t xml:space="preserve">
</t>
        </r>
        <r>
          <rPr>
            <b/>
            <sz val="28"/>
            <color indexed="81"/>
            <rFont val="Tahoma"/>
            <family val="2"/>
          </rPr>
          <t>If the letting was today, this would be the cost.</t>
        </r>
        <r>
          <rPr>
            <sz val="9"/>
            <color indexed="81"/>
            <rFont val="Tahoma"/>
            <family val="2"/>
          </rPr>
          <t xml:space="preserve">
</t>
        </r>
      </text>
    </comment>
    <comment ref="I18" authorId="2" shapeId="0" xr:uid="{00000000-0006-0000-0100-000003000000}">
      <text>
        <r>
          <rPr>
            <b/>
            <sz val="28"/>
            <color indexed="81"/>
            <rFont val="Tahoma"/>
            <family val="2"/>
          </rPr>
          <t xml:space="preserve">
This is the estimated bid amount for the future scheduled letting date.
This number includes inflation.</t>
        </r>
        <r>
          <rPr>
            <sz val="9"/>
            <color indexed="81"/>
            <rFont val="Tahoma"/>
            <family val="2"/>
          </rPr>
          <t xml:space="preserve">
</t>
        </r>
      </text>
    </comment>
    <comment ref="C20" authorId="0" shapeId="0" xr:uid="{498E6171-B92A-444D-B598-7AA44A4C63C6}">
      <text>
        <r>
          <rPr>
            <b/>
            <sz val="18"/>
            <color indexed="81"/>
            <rFont val="Tahoma"/>
            <family val="2"/>
          </rPr>
          <t xml:space="preserve">Bridget Miller:
For TH projects only.  Includes any changes to the initial construction contract award amount. </t>
        </r>
        <r>
          <rPr>
            <sz val="14"/>
            <color indexed="81"/>
            <rFont val="Tahoma"/>
            <family val="2"/>
          </rPr>
          <t xml:space="preserve">
</t>
        </r>
      </text>
    </comment>
    <comment ref="H25" authorId="2" shapeId="0" xr:uid="{FEA0A76A-8965-4B9A-9F97-1B0A58DF3C5E}">
      <text>
        <r>
          <rPr>
            <b/>
            <sz val="24"/>
            <color indexed="81"/>
            <rFont val="Tahoma"/>
            <family val="2"/>
          </rPr>
          <t xml:space="preserve">
</t>
        </r>
        <r>
          <rPr>
            <b/>
            <sz val="28"/>
            <color indexed="81"/>
            <rFont val="Tahoma"/>
            <family val="2"/>
          </rPr>
          <t>If the letting was today, this would be the cost.</t>
        </r>
        <r>
          <rPr>
            <sz val="9"/>
            <color indexed="81"/>
            <rFont val="Tahoma"/>
            <family val="2"/>
          </rPr>
          <t xml:space="preserve">
</t>
        </r>
      </text>
    </comment>
    <comment ref="I25" authorId="2" shapeId="0" xr:uid="{B378DEEB-C3B1-41AC-872C-1B3F54F0E567}">
      <text>
        <r>
          <rPr>
            <b/>
            <sz val="28"/>
            <color indexed="81"/>
            <rFont val="Tahoma"/>
            <family val="2"/>
          </rPr>
          <t xml:space="preserve">
This is the estimated bid amount for the future scheduled letting date.
This number includes inflation.</t>
        </r>
        <r>
          <rPr>
            <sz val="9"/>
            <color indexed="81"/>
            <rFont val="Tahoma"/>
            <family val="2"/>
          </rPr>
          <t xml:space="preserve">
</t>
        </r>
      </text>
    </comment>
    <comment ref="B28" authorId="0" shapeId="0" xr:uid="{1874D985-FD41-4D52-A891-350DDA4FECE3}">
      <text>
        <r>
          <rPr>
            <b/>
            <sz val="9"/>
            <color indexed="81"/>
            <rFont val="Tahoma"/>
            <family val="2"/>
          </rPr>
          <t>Bridget Miller:</t>
        </r>
        <r>
          <rPr>
            <sz val="9"/>
            <color indexed="81"/>
            <rFont val="Tahoma"/>
            <family val="2"/>
          </rPr>
          <t xml:space="preserve">
</t>
        </r>
        <r>
          <rPr>
            <sz val="16"/>
            <color indexed="81"/>
            <rFont val="Tahoma"/>
            <family val="2"/>
          </rPr>
          <t>For TH projects only.  Other Elements are for agreements that support the construction phase of the project and are for work not included in the onstruction contract.  See pull down menu tab for examples</t>
        </r>
      </text>
    </comment>
    <comment ref="G64" authorId="1" shapeId="0" xr:uid="{F6C02729-0FA5-48EA-A7E4-64EE4AFFEE62}">
      <text>
        <r>
          <rPr>
            <b/>
            <sz val="16"/>
            <color indexed="81"/>
            <rFont val="Tahoma"/>
            <family val="2"/>
          </rPr>
          <t>Amount based on Expected Value (Risk Assessment) [PxI]</t>
        </r>
      </text>
    </comment>
    <comment ref="C67" authorId="0" shapeId="0" xr:uid="{6B60FF45-164B-45DE-8DCA-6CB307A3C45F}">
      <text>
        <r>
          <rPr>
            <b/>
            <sz val="16"/>
            <color indexed="81"/>
            <rFont val="Tahoma"/>
            <family val="2"/>
          </rPr>
          <t>Bridget Miller:</t>
        </r>
        <r>
          <rPr>
            <sz val="16"/>
            <color indexed="81"/>
            <rFont val="Tahoma"/>
            <family val="2"/>
          </rPr>
          <t xml:space="preserve">
</t>
        </r>
        <r>
          <rPr>
            <b/>
            <sz val="16"/>
            <color indexed="81"/>
            <rFont val="Tahoma"/>
            <family val="2"/>
          </rPr>
          <t>Cost incurred to get project ready for construction, through project award/award encumbrance date, including  salaries, consultants, equipment used, and materials to do the engineering.</t>
        </r>
      </text>
    </comment>
    <comment ref="N82" authorId="0" shapeId="0" xr:uid="{70FF8224-BC2C-4564-9D98-21889AA6D273}">
      <text>
        <r>
          <rPr>
            <b/>
            <sz val="16"/>
            <color indexed="81"/>
            <rFont val="Tahoma"/>
            <family val="2"/>
          </rPr>
          <t>Bridget Miller
Rule of thumb is 12% construction cost</t>
        </r>
        <r>
          <rPr>
            <b/>
            <sz val="9"/>
            <color indexed="81"/>
            <rFont val="Tahoma"/>
            <family val="2"/>
          </rPr>
          <t xml:space="preserve">
</t>
        </r>
      </text>
    </comment>
    <comment ref="C84" authorId="0" shapeId="0" xr:uid="{D508F554-A7E9-4E4D-9D34-1A367B2DCE8B}">
      <text>
        <r>
          <rPr>
            <b/>
            <sz val="12"/>
            <color indexed="81"/>
            <rFont val="Tahoma"/>
            <family val="2"/>
          </rPr>
          <t>Bridget Miller:</t>
        </r>
        <r>
          <rPr>
            <sz val="12"/>
            <color indexed="81"/>
            <rFont val="Tahoma"/>
            <family val="2"/>
          </rPr>
          <t xml:space="preserve">
</t>
        </r>
        <r>
          <rPr>
            <b/>
            <sz val="16"/>
            <color indexed="81"/>
            <rFont val="Tahoma"/>
            <family val="2"/>
          </rPr>
          <t>All engineering and oversite costs incurred during the construction phase of a project, from the date of award/award encumbrance through final project closeout, including internal salary, consultant equipment used in the field, and materials needed to do engineering.</t>
        </r>
      </text>
    </comment>
    <comment ref="N89" authorId="0" shapeId="0" xr:uid="{FF7A8B80-8C18-458A-BA6C-6201A7E34C92}">
      <text>
        <r>
          <rPr>
            <b/>
            <sz val="16"/>
            <color indexed="81"/>
            <rFont val="Tahoma"/>
            <family val="2"/>
          </rPr>
          <t>Bridget Miller:
Rule of thumb is 8%</t>
        </r>
      </text>
    </comment>
    <comment ref="G93" authorId="1" shapeId="0" xr:uid="{94B2D426-2DB1-4019-BF12-E8C7DB98D9CC}">
      <text>
        <r>
          <rPr>
            <b/>
            <sz val="16"/>
            <color indexed="81"/>
            <rFont val="Tahoma"/>
            <family val="2"/>
          </rPr>
          <t>Amount based on Expected Value (Risk Assessment) [PxI]</t>
        </r>
      </text>
    </comment>
    <comment ref="L103" authorId="0" shapeId="0" xr:uid="{20AC25A0-B8AB-46C6-8358-CE5801228579}">
      <text>
        <r>
          <rPr>
            <b/>
            <sz val="16"/>
            <color indexed="81"/>
            <rFont val="Tahoma"/>
            <family val="2"/>
          </rPr>
          <t>Bridget Miller:
If using ROW from your ROW engineer estimating tool, put the rounded cost information here to overwrite calculations.  ROW is rounded differently</t>
        </r>
        <r>
          <rPr>
            <sz val="9"/>
            <color indexed="81"/>
            <rFont val="Tahoma"/>
            <family val="2"/>
          </rPr>
          <t xml:space="preserve">
</t>
        </r>
      </text>
    </comment>
    <comment ref="N103" authorId="0" shapeId="0" xr:uid="{C2F89BBA-C212-48B0-9739-72FD02514F1C}">
      <text>
        <r>
          <rPr>
            <b/>
            <sz val="16"/>
            <color indexed="81"/>
            <rFont val="Tahoma"/>
            <family val="2"/>
          </rPr>
          <t>Bridget Miller:
Need to fill in, see yellow note above</t>
        </r>
        <r>
          <rPr>
            <sz val="9"/>
            <color indexed="81"/>
            <rFont val="Tahoma"/>
            <family val="2"/>
          </rPr>
          <t xml:space="preserve">
</t>
        </r>
      </text>
    </comment>
    <comment ref="G107" authorId="1" shapeId="0" xr:uid="{B33E2E88-013E-44CE-B821-E9EC46810742}">
      <text>
        <r>
          <rPr>
            <b/>
            <sz val="16"/>
            <color indexed="81"/>
            <rFont val="Tahoma"/>
            <family val="2"/>
          </rPr>
          <t>Amount based on Expected Value (Risk Assessment) [PxI]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Bridget Miller</author>
    <author>John Isackson</author>
  </authors>
  <commentList>
    <comment ref="A1" authorId="0" shapeId="0" xr:uid="{0C59E2BA-2E31-431F-8A15-463C6B8FD326}">
      <text>
        <r>
          <rPr>
            <b/>
            <sz val="9"/>
            <color indexed="81"/>
            <rFont val="Tahoma"/>
            <family val="2"/>
          </rPr>
          <t>Bridget Miller:</t>
        </r>
        <r>
          <rPr>
            <sz val="9"/>
            <color indexed="81"/>
            <rFont val="Tahoma"/>
            <family val="2"/>
          </rPr>
          <t xml:space="preserve">
MnDOT’s established standard for calculating inflation is to take the average of the inflation from the EST BASE YEAR, then averaging the values between the stating state fiscal year selected and the ending state fiscal year selected, using the MnDOT RIC approved inflation tables. To see the current TPIC approved inflation factors, click on the question mark icon next to the INFLATED CON LETTING AMT to display the Inflation Conversion Factor table.</t>
        </r>
      </text>
    </comment>
    <comment ref="A25" authorId="1" shapeId="0" xr:uid="{00000000-0006-0000-0400-000002000000}">
      <text>
        <r>
          <rPr>
            <b/>
            <sz val="18"/>
            <color indexed="81"/>
            <rFont val="Tahoma"/>
            <family val="2"/>
          </rPr>
          <t xml:space="preserve">
</t>
        </r>
        <r>
          <rPr>
            <b/>
            <sz val="14"/>
            <color indexed="81"/>
            <rFont val="Tahoma"/>
            <family val="2"/>
          </rPr>
          <t>The Estimated Base Fiscal Year entered into cell A20 will determine which row of the table above the inflation rates will be taken from.</t>
        </r>
        <r>
          <rPr>
            <b/>
            <sz val="18"/>
            <color indexed="81"/>
            <rFont val="Tahoma"/>
            <family val="2"/>
          </rPr>
          <t xml:space="preserve">
</t>
        </r>
        <r>
          <rPr>
            <b/>
            <sz val="14"/>
            <color indexed="81"/>
            <rFont val="Tahoma"/>
            <family val="2"/>
          </rPr>
          <t xml:space="preserve">
The fiscal years (B24:B30) from the Construction Start and End Dates, and associated inflation rates (A24:A30) for the Estimate Base Fiscal Year entered into cell A20, will be used to calculate the Mid-Point of Construction Inflation Rate.
These are all automatically populated and calculated.</t>
        </r>
      </text>
    </comment>
    <comment ref="C31" authorId="1" shapeId="0" xr:uid="{00000000-0006-0000-0400-000003000000}">
      <text>
        <r>
          <rPr>
            <b/>
            <sz val="20"/>
            <color indexed="81"/>
            <rFont val="Tahoma"/>
            <family val="2"/>
          </rPr>
          <t xml:space="preserve">
This assumes a maximum of seven construction seasons on any MnDOT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Isackson</author>
  </authors>
  <commentList>
    <comment ref="C12" authorId="0" shapeId="0" xr:uid="{00000000-0006-0000-0200-000002000000}">
      <text>
        <r>
          <rPr>
            <b/>
            <sz val="9"/>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Construction Let Amount</t>
        </r>
        <r>
          <rPr>
            <b/>
            <sz val="16"/>
            <color indexed="81"/>
            <rFont val="Tahoma"/>
            <family val="2"/>
          </rPr>
          <t xml:space="preserve">: For Trunk Highway projects this is updated to show the amount of the annual estimates. Upon award of the construction contract, the last estimate is replaced with the construction contract award amount. For all other projects enter total amount of the agreement with the sub-recipient of federal funds, including any matching funds and non-participating funds. </t>
        </r>
      </text>
    </comment>
    <comment ref="C13" authorId="0" shapeId="0" xr:uid="{00000000-0006-0000-0200-000003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Post Letting Construction Cost</t>
        </r>
        <r>
          <rPr>
            <b/>
            <sz val="16"/>
            <color indexed="81"/>
            <rFont val="Tahoma"/>
            <family val="2"/>
          </rPr>
          <t xml:space="preserve">: For Trunk Highway projects only. Includes any changes to the initial construction contract award amount. Post Letting Construction costs include supplemental agreements; cost overruns; escalation clauses; settlements; etc. </t>
        </r>
      </text>
    </comment>
    <comment ref="F13" authorId="0" shapeId="0" xr:uid="{00000000-0006-0000-0200-000004000000}">
      <text>
        <r>
          <rPr>
            <b/>
            <sz val="20"/>
            <color indexed="81"/>
            <rFont val="Tahoma"/>
            <family val="2"/>
          </rPr>
          <t xml:space="preserve">
Change orders, or overruns.</t>
        </r>
      </text>
    </comment>
    <comment ref="C14" authorId="0" shapeId="0" xr:uid="{00000000-0006-0000-0200-000005000000}">
      <text>
        <r>
          <rPr>
            <b/>
            <sz val="16"/>
            <color indexed="81"/>
            <rFont val="Tahoma"/>
            <family val="2"/>
          </rPr>
          <t xml:space="preserve">
These are costs outside of the main construction contract.
</t>
        </r>
        <r>
          <rPr>
            <b/>
            <u/>
            <sz val="16"/>
            <color indexed="81"/>
            <rFont val="Tahoma"/>
            <family val="2"/>
          </rPr>
          <t>From CHIMES</t>
        </r>
        <r>
          <rPr>
            <b/>
            <sz val="16"/>
            <color indexed="81"/>
            <rFont val="Tahoma"/>
            <family val="2"/>
          </rPr>
          <t xml:space="preserve">:
</t>
        </r>
        <r>
          <rPr>
            <b/>
            <u/>
            <sz val="16"/>
            <color indexed="81"/>
            <rFont val="Tahoma"/>
            <family val="2"/>
          </rPr>
          <t>Other Project Costs</t>
        </r>
        <r>
          <rPr>
            <b/>
            <sz val="16"/>
            <color indexed="81"/>
            <rFont val="Tahoma"/>
            <family val="2"/>
          </rPr>
          <t xml:space="preserve">: For Trunk Highway projects only. Other Elements are for agreements that support the construction phase of the project and are for work not included in the construction contract. Examples include State furnished material, Municipal Agreements, Utility work and Traffic Control. </t>
        </r>
      </text>
    </comment>
    <comment ref="C15" authorId="0" shapeId="0" xr:uid="{00000000-0006-0000-0200-000006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Preliminary Engineering</t>
        </r>
        <r>
          <rPr>
            <b/>
            <sz val="16"/>
            <color indexed="81"/>
            <rFont val="Tahoma"/>
            <family val="2"/>
          </rPr>
          <t xml:space="preserve">: The costs incurred to get the project ready for construction, through project award/award encumbrance date, including internal salaries; consultants; equipment used; materials; and allowable additives. </t>
        </r>
      </text>
    </comment>
    <comment ref="C16" authorId="0" shapeId="0" xr:uid="{00000000-0006-0000-0200-000007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Construction Engineering</t>
        </r>
        <r>
          <rPr>
            <b/>
            <sz val="16"/>
            <color indexed="81"/>
            <rFont val="Tahoma"/>
            <family val="2"/>
          </rPr>
          <t xml:space="preserve">: All engineering and oversite costs incurred during the construction phase of a project, from the date of award/award encumbrance through final project closeout, including internal salary; consultants; equipment use; materials and allowable additives. </t>
        </r>
      </text>
    </comment>
    <comment ref="C17" authorId="0" shapeId="0" xr:uid="{00000000-0006-0000-0200-000008000000}">
      <text>
        <r>
          <rPr>
            <b/>
            <sz val="16"/>
            <color indexed="81"/>
            <rFont val="Tahoma"/>
            <family val="2"/>
          </rPr>
          <t xml:space="preserve">
</t>
        </r>
        <r>
          <rPr>
            <b/>
            <u/>
            <sz val="16"/>
            <color indexed="81"/>
            <rFont val="Tahoma"/>
            <family val="2"/>
          </rPr>
          <t>From CHIMES</t>
        </r>
        <r>
          <rPr>
            <b/>
            <sz val="16"/>
            <color indexed="81"/>
            <rFont val="Tahoma"/>
            <family val="2"/>
          </rPr>
          <t xml:space="preserve">:
</t>
        </r>
        <r>
          <rPr>
            <b/>
            <u/>
            <sz val="16"/>
            <color indexed="81"/>
            <rFont val="Tahoma"/>
            <family val="2"/>
          </rPr>
          <t>Right of Way</t>
        </r>
        <r>
          <rPr>
            <b/>
            <sz val="16"/>
            <color indexed="81"/>
            <rFont val="Tahoma"/>
            <family val="2"/>
          </rPr>
          <t xml:space="preserve">: All the costs associated project of Right of Way acquisition, including property settlement; internal salaries; consultants; equipment used; materials; and allowable additives.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Bridget Miller</author>
  </authors>
  <commentList>
    <comment ref="D1" authorId="0" shapeId="0" xr:uid="{E256CED3-E1AD-45EF-A10A-E13A72CB5ECD}">
      <text>
        <r>
          <rPr>
            <b/>
            <sz val="9"/>
            <color indexed="81"/>
            <rFont val="Tahoma"/>
            <family val="2"/>
          </rPr>
          <t>Bridget Miller:</t>
        </r>
        <r>
          <rPr>
            <sz val="9"/>
            <color indexed="81"/>
            <rFont val="Tahoma"/>
            <family val="2"/>
          </rPr>
          <t xml:space="preserve">
These costs are only broken out as a way to help you track what has been spent and what is going to be spent after letting and closeout.  Several items can be paid in any of the 3 rows.  So you can just estimate when and how much if you don't know or leave it all in one group at the start.</t>
        </r>
      </text>
    </comment>
    <comment ref="C2" authorId="0" shapeId="0" xr:uid="{E1F2C59E-BE9A-4A4C-9DF9-62B42A3085FF}">
      <text>
        <r>
          <rPr>
            <b/>
            <sz val="9"/>
            <color indexed="81"/>
            <rFont val="Tahoma"/>
            <family val="2"/>
          </rPr>
          <t>Bridget Miller:</t>
        </r>
        <r>
          <rPr>
            <sz val="9"/>
            <color indexed="81"/>
            <rFont val="Tahoma"/>
            <family val="2"/>
          </rPr>
          <t xml:space="preserve">
No longer have SA, paid for as CO
</t>
        </r>
      </text>
    </comment>
    <comment ref="C3" authorId="0" shapeId="0" xr:uid="{C097A2D8-E982-440F-B39C-0C624AC97185}">
      <text>
        <r>
          <rPr>
            <b/>
            <sz val="9"/>
            <color indexed="81"/>
            <rFont val="Tahoma"/>
            <family val="2"/>
          </rPr>
          <t>Bridget Miller:</t>
        </r>
        <r>
          <rPr>
            <sz val="9"/>
            <color indexed="81"/>
            <rFont val="Tahoma"/>
            <family val="2"/>
          </rPr>
          <t xml:space="preserve">
paid for as Change Orders now
</t>
        </r>
      </text>
    </comment>
    <comment ref="D5" authorId="0" shapeId="0" xr:uid="{0A46FB1B-7E6D-4370-99F3-4F4249857E32}">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A6" authorId="0" shapeId="0" xr:uid="{455021A8-6F4F-4BF0-8CBB-2840B6DC5FEC}">
      <text>
        <r>
          <rPr>
            <b/>
            <sz val="9"/>
            <color indexed="81"/>
            <rFont val="Tahoma"/>
            <family val="2"/>
          </rPr>
          <t>Bridget Miller:</t>
        </r>
        <r>
          <rPr>
            <sz val="9"/>
            <color indexed="81"/>
            <rFont val="Tahoma"/>
            <family val="2"/>
          </rPr>
          <t xml:space="preserve">
normally need an estimate with layout to discuss splits and costs with locals.</t>
        </r>
      </text>
    </comment>
    <comment ref="D6" authorId="0" shapeId="0" xr:uid="{CC45AE7A-4808-42FB-BFE5-6767DE09BD4A}">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E8" authorId="0" shapeId="0" xr:uid="{54D88214-D778-4E19-9C4A-27D35386E314}">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E9" authorId="0" shapeId="0" xr:uid="{14240D94-ED9D-4235-B21D-819B897F4130}">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F9" authorId="0" shapeId="0" xr:uid="{22561CC8-D871-436F-B689-009AEE27F9DE}">
      <text>
        <r>
          <rPr>
            <b/>
            <sz val="9"/>
            <color indexed="81"/>
            <rFont val="Tahoma"/>
            <family val="2"/>
          </rPr>
          <t>Bridget Miller:</t>
        </r>
        <r>
          <rPr>
            <sz val="9"/>
            <color indexed="81"/>
            <rFont val="Tahoma"/>
            <family val="2"/>
          </rPr>
          <t xml:space="preserve">
Generally, for MnDOT TH projects that require a RR agreement, the Rail Office will reimburse the RR directly for all flagging and other charges that are contained within the RR agreement.  We do not, as a practice, ask our contractors to reimburse the RR then have MnDOT reimburse the contractor.The costs to reimburse the RR are funded by the districts as part of the Project’s cost but not related to construction costs</t>
        </r>
      </text>
    </comment>
    <comment ref="A10" authorId="0" shapeId="0" xr:uid="{4121A18E-DB2F-4DBF-B2EF-1C2D31582EE4}">
      <text>
        <r>
          <rPr>
            <b/>
            <sz val="9"/>
            <color indexed="81"/>
            <rFont val="Tahoma"/>
            <family val="2"/>
          </rPr>
          <t>Bridget Miller:</t>
        </r>
        <r>
          <rPr>
            <sz val="9"/>
            <color indexed="81"/>
            <rFont val="Tahoma"/>
            <family val="2"/>
          </rPr>
          <t xml:space="preserve">
any scoping ammendment should revisit if there is a cost change and if so update their budget</t>
        </r>
      </text>
    </comment>
    <comment ref="F10" authorId="0" shapeId="0" xr:uid="{20BDA7A8-2B65-4A48-A479-E8870B6A6D32}">
      <text>
        <r>
          <rPr>
            <b/>
            <sz val="9"/>
            <color indexed="81"/>
            <rFont val="Tahoma"/>
            <family val="2"/>
          </rPr>
          <t xml:space="preserve">Bridget Miller: Utility relocations are paid for as an agreement and are not paid as part of the construction let cost.  They can be paid pre, during, or post, but most commonly paid pre.  </t>
        </r>
      </text>
    </comment>
    <comment ref="A11" authorId="0" shapeId="0" xr:uid="{1C69B06B-C19C-4189-B1A2-EEC91C962F45}">
      <text>
        <r>
          <rPr>
            <b/>
            <sz val="9"/>
            <color indexed="81"/>
            <rFont val="Tahoma"/>
            <family val="2"/>
          </rPr>
          <t>Bridget Miller:</t>
        </r>
        <r>
          <rPr>
            <sz val="9"/>
            <color indexed="81"/>
            <rFont val="Tahoma"/>
            <family val="2"/>
          </rPr>
          <t xml:space="preserve">
any scoping ammendment should revisit if there is a cost change and if so update their budget</t>
        </r>
      </text>
    </comment>
    <comment ref="A12" authorId="0" shapeId="0" xr:uid="{6795E7B2-5E81-4043-AD5C-EDBBD90444C7}">
      <text>
        <r>
          <rPr>
            <b/>
            <sz val="9"/>
            <color indexed="81"/>
            <rFont val="Tahoma"/>
            <family val="2"/>
          </rPr>
          <t>Bridget Miller:
any scoping ammendment should revisit if there is a cost change and if so update their budget</t>
        </r>
        <r>
          <rPr>
            <sz val="9"/>
            <color indexed="81"/>
            <rFont val="Tahoma"/>
            <family val="2"/>
          </rPr>
          <t xml:space="preserve">
</t>
        </r>
      </text>
    </comment>
  </commentList>
</comments>
</file>

<file path=xl/sharedStrings.xml><?xml version="1.0" encoding="utf-8"?>
<sst xmlns="http://schemas.openxmlformats.org/spreadsheetml/2006/main" count="311" uniqueCount="235">
  <si>
    <t>DIVISION</t>
  </si>
  <si>
    <t>Internal</t>
  </si>
  <si>
    <t>External</t>
  </si>
  <si>
    <t>Environmental Studies</t>
  </si>
  <si>
    <t>Detailed Design</t>
  </si>
  <si>
    <t>Traffic Management</t>
  </si>
  <si>
    <t>Administration</t>
  </si>
  <si>
    <t xml:space="preserve">Project  Length: </t>
  </si>
  <si>
    <t>Comm/Public Involvement</t>
  </si>
  <si>
    <t>Approval By:</t>
  </si>
  <si>
    <t>Date:</t>
  </si>
  <si>
    <t>Print Name:</t>
  </si>
  <si>
    <t>Title:</t>
  </si>
  <si>
    <t>Estimator:</t>
  </si>
  <si>
    <t xml:space="preserve">Project Manager: </t>
  </si>
  <si>
    <t>NAME:</t>
  </si>
  <si>
    <t>SP :</t>
  </si>
  <si>
    <t>District :</t>
  </si>
  <si>
    <t>Prime Element ID :</t>
  </si>
  <si>
    <t>GROUP (I)</t>
  </si>
  <si>
    <t>CATEGORY (II)</t>
  </si>
  <si>
    <t>DETAILS (III)</t>
  </si>
  <si>
    <t>BASE ESTIMATE (IV)</t>
  </si>
  <si>
    <t>TOTAL (VI)</t>
  </si>
  <si>
    <t>Predesign/Scoping</t>
  </si>
  <si>
    <t>Contamination Investigation</t>
  </si>
  <si>
    <t>Right 
of 
Way</t>
  </si>
  <si>
    <t>Project Information</t>
  </si>
  <si>
    <t>FY OF LETTING
(INFLATED) 
(VII)</t>
  </si>
  <si>
    <t xml:space="preserve">Trunk Highway: </t>
  </si>
  <si>
    <t xml:space="preserve">Estimate's Completion Date: </t>
  </si>
  <si>
    <t>-</t>
  </si>
  <si>
    <t>Future Projection Fiscal Year</t>
  </si>
  <si>
    <t>Cost Estimate Inflation Conversion Factor Table</t>
  </si>
  <si>
    <t>Chimes Inflation Calculation</t>
  </si>
  <si>
    <t>Inflation Rate each FY during Construction</t>
  </si>
  <si>
    <t>Construction Year 1</t>
  </si>
  <si>
    <t>Construction Year 2</t>
  </si>
  <si>
    <t>Construction Year 3</t>
  </si>
  <si>
    <t>Construction Year 4</t>
  </si>
  <si>
    <t>Construction Year 5</t>
  </si>
  <si>
    <t>Construction Year 6</t>
  </si>
  <si>
    <t>Construction Year 7</t>
  </si>
  <si>
    <t xml:space="preserve">  =  Total</t>
  </si>
  <si>
    <t xml:space="preserve">  =  Count</t>
  </si>
  <si>
    <t xml:space="preserve">CONSTRUCTION END DATE </t>
  </si>
  <si>
    <t>Total Project Cost Estimate</t>
  </si>
  <si>
    <t>Inflated Let Amount</t>
  </si>
  <si>
    <t>Type of Cost</t>
  </si>
  <si>
    <t>Total =</t>
  </si>
  <si>
    <t>TPCE Stage</t>
  </si>
  <si>
    <t>Same as "Inflated Let Amount"</t>
  </si>
  <si>
    <r>
      <rPr>
        <b/>
        <sz val="16"/>
        <color rgb="FFFF0000"/>
        <rFont val="Arial"/>
        <family val="2"/>
      </rPr>
      <t>[A]</t>
    </r>
    <r>
      <rPr>
        <sz val="16"/>
        <rFont val="Arial"/>
        <family val="2"/>
      </rPr>
      <t xml:space="preserve">  Construction Let Amount</t>
    </r>
  </si>
  <si>
    <r>
      <rPr>
        <b/>
        <sz val="16"/>
        <color rgb="FFFF0000"/>
        <rFont val="Arial"/>
        <family val="2"/>
      </rPr>
      <t xml:space="preserve">[B] </t>
    </r>
    <r>
      <rPr>
        <sz val="16"/>
        <rFont val="Arial"/>
        <family val="2"/>
      </rPr>
      <t xml:space="preserve"> Post Letting Construction Costs</t>
    </r>
  </si>
  <si>
    <r>
      <rPr>
        <b/>
        <sz val="16"/>
        <color rgb="FFFF0000"/>
        <rFont val="Arial"/>
        <family val="2"/>
      </rPr>
      <t>[D]</t>
    </r>
    <r>
      <rPr>
        <sz val="16"/>
        <rFont val="Arial"/>
        <family val="2"/>
      </rPr>
      <t xml:space="preserve">  Preliminary Engineering</t>
    </r>
  </si>
  <si>
    <r>
      <rPr>
        <b/>
        <sz val="16"/>
        <color rgb="FFFF0000"/>
        <rFont val="Arial"/>
        <family val="2"/>
      </rPr>
      <t>[E]</t>
    </r>
    <r>
      <rPr>
        <sz val="16"/>
        <rFont val="Arial"/>
        <family val="2"/>
      </rPr>
      <t xml:space="preserve">  Construction Engineering</t>
    </r>
  </si>
  <si>
    <r>
      <rPr>
        <b/>
        <sz val="16"/>
        <color rgb="FFFF0000"/>
        <rFont val="Arial"/>
        <family val="2"/>
      </rPr>
      <t xml:space="preserve">[F]  </t>
    </r>
    <r>
      <rPr>
        <sz val="16"/>
        <rFont val="Arial"/>
        <family val="2"/>
      </rPr>
      <t>Right of Way</t>
    </r>
  </si>
  <si>
    <t xml:space="preserve"> [A]</t>
  </si>
  <si>
    <t xml:space="preserve"> [B]</t>
  </si>
  <si>
    <t xml:space="preserve"> [C]</t>
  </si>
  <si>
    <t xml:space="preserve"> [D]</t>
  </si>
  <si>
    <t xml:space="preserve"> [E]</t>
  </si>
  <si>
    <t xml:space="preserve"> [F]</t>
  </si>
  <si>
    <r>
      <rPr>
        <b/>
        <sz val="16"/>
        <color rgb="FFFF0000"/>
        <rFont val="Arial"/>
        <family val="2"/>
      </rPr>
      <t>[C]</t>
    </r>
    <r>
      <rPr>
        <sz val="16"/>
        <rFont val="Arial"/>
        <family val="2"/>
      </rPr>
      <t xml:space="preserve">  Other Project Costs</t>
    </r>
  </si>
  <si>
    <t>MnDOT Costs that are not in the main construction contract.</t>
  </si>
  <si>
    <t>Other</t>
  </si>
  <si>
    <r>
      <rPr>
        <b/>
        <i/>
        <sz val="11"/>
        <color rgb="FF000000"/>
        <rFont val="Calibri"/>
        <family val="2"/>
      </rPr>
      <t>Historical</t>
    </r>
    <r>
      <rPr>
        <b/>
        <sz val="11"/>
        <color rgb="FF000000"/>
        <rFont val="Calibri"/>
        <family val="2"/>
      </rPr>
      <t>/Current Baseline Fiscal Year
↓</t>
    </r>
  </si>
  <si>
    <r>
      <t xml:space="preserve">YOY </t>
    </r>
    <r>
      <rPr>
        <b/>
        <sz val="11"/>
        <color rgb="FF000000"/>
        <rFont val="Symbol"/>
        <family val="1"/>
        <charset val="2"/>
      </rPr>
      <t>D</t>
    </r>
    <r>
      <rPr>
        <b/>
        <sz val="11"/>
        <color rgb="FF000000"/>
        <rFont val="Calibri"/>
        <family val="2"/>
      </rPr>
      <t>%</t>
    </r>
  </si>
  <si>
    <t>TPCE Stage:</t>
  </si>
  <si>
    <t>Est Base Year
(State FY)</t>
  </si>
  <si>
    <t>CHIMES TPCE Entry Form</t>
  </si>
  <si>
    <t>TH:</t>
  </si>
  <si>
    <t>SP:</t>
  </si>
  <si>
    <t>CHIMES INFLATION</t>
  </si>
  <si>
    <t>CONTINGENCY (V)
OR
Risk
(Choose Largest)</t>
  </si>
  <si>
    <r>
      <t>TOTAL PROJECT COST ESTIMATE</t>
    </r>
    <r>
      <rPr>
        <b/>
        <sz val="26"/>
        <color rgb="FFFF0000"/>
        <rFont val="Arial"/>
        <family val="2"/>
      </rPr>
      <t xml:space="preserve"> (TPCE)</t>
    </r>
    <r>
      <rPr>
        <b/>
        <sz val="26"/>
        <rFont val="Arial"/>
        <family val="2"/>
      </rPr>
      <t xml:space="preserve">                       DESIGN-BID-BUILD</t>
    </r>
  </si>
  <si>
    <t>Chip Years</t>
  </si>
  <si>
    <t>Scoping</t>
  </si>
  <si>
    <t>60% plan</t>
  </si>
  <si>
    <t>90% plan</t>
  </si>
  <si>
    <t>100% plan</t>
  </si>
  <si>
    <t>Construction substantially completed</t>
  </si>
  <si>
    <t>pull down selction in darker blue</t>
  </si>
  <si>
    <t>Construction Traffic Mgmt. - Extraordinary Reinforcement</t>
  </si>
  <si>
    <t>Construction Traffic Mgmt. - Incident Management</t>
  </si>
  <si>
    <t>CONSTRUCTION_LET_AMOUNT</t>
  </si>
  <si>
    <t>Final Layout</t>
  </si>
  <si>
    <t>POST_LETTING_CON_COSTS</t>
  </si>
  <si>
    <t>Construction Contract</t>
  </si>
  <si>
    <t>Escalation clauses</t>
  </si>
  <si>
    <t>Contractor settlements</t>
  </si>
  <si>
    <t>Project Letting Costs bridge estimate (SEQ items)</t>
  </si>
  <si>
    <t>Construction timing ex- A plus B</t>
  </si>
  <si>
    <t>Other item included in contract at time of award</t>
  </si>
  <si>
    <t>Project Letting Cost(SEQ pay items)</t>
  </si>
  <si>
    <t>Project Letting Cost(SEQ pay items)-env mitigation</t>
  </si>
  <si>
    <t>Project Letting Cost(SEQ pay items)-env cleanup</t>
  </si>
  <si>
    <t>Project Letting Cost(SEQ pay items)-com/public involvement</t>
  </si>
  <si>
    <t>Enter into STIP-Baseline</t>
  </si>
  <si>
    <t>Annual update</t>
  </si>
  <si>
    <t>MNDOT FUNDS</t>
  </si>
  <si>
    <t>LOCAL FUNDS</t>
  </si>
  <si>
    <t>FY of Letting (Inflated) split between local/Non MnDOT and MnDOT</t>
  </si>
  <si>
    <t>%</t>
  </si>
  <si>
    <t>State Furnished Materials</t>
  </si>
  <si>
    <t>Preconstruction Cost (C)</t>
  </si>
  <si>
    <t>Turnback</t>
  </si>
  <si>
    <t>Intersection Lighting Power Source Costs</t>
  </si>
  <si>
    <t>Post Construction Cost (E)</t>
  </si>
  <si>
    <t>During Construction Cost (D)</t>
  </si>
  <si>
    <t>Other Project Costs</t>
  </si>
  <si>
    <t xml:space="preserve">Preconstruction Cost </t>
  </si>
  <si>
    <t>During Construction Cost</t>
  </si>
  <si>
    <t>Post Construction Cost</t>
  </si>
  <si>
    <t>CO/Overruns</t>
  </si>
  <si>
    <t>Incentives/disincentives</t>
  </si>
  <si>
    <t xml:space="preserve">Separate Contract- Environmental Mitigation </t>
  </si>
  <si>
    <t>Separate Contract- Environmental Clean-Up</t>
  </si>
  <si>
    <t>Agreement- Major utility relocation costs</t>
  </si>
  <si>
    <t xml:space="preserve">Agreement- Detours and Haul Roads </t>
  </si>
  <si>
    <t>Agreement- RR Costs</t>
  </si>
  <si>
    <t>Cooperative Agreement</t>
  </si>
  <si>
    <t>Separate Contract or Agreement- Landscape</t>
  </si>
  <si>
    <t>OTHER_PROJECT_COSTS</t>
  </si>
  <si>
    <r>
      <t xml:space="preserve">Project Description:
</t>
    </r>
    <r>
      <rPr>
        <sz val="14"/>
        <rFont val="Arial"/>
        <family val="2"/>
      </rPr>
      <t>(Scope &amp; Location)</t>
    </r>
  </si>
  <si>
    <t xml:space="preserve">1.   Project Cost Estimate at time of letting, Construction Contract Items Only ( Today's Dollars )                         </t>
  </si>
  <si>
    <t xml:space="preserve">2.   Project Cost Estimate after letting, Construction Contract Items Only ( Today's Dollars )                      </t>
  </si>
  <si>
    <t>PRELIMINARY_ENGINEERING</t>
  </si>
  <si>
    <t>CONSTRUCTION_ENGINEERING</t>
  </si>
  <si>
    <t>RIGHT_OF_WAY</t>
  </si>
  <si>
    <t>internal or external</t>
  </si>
  <si>
    <t>Engineering</t>
  </si>
  <si>
    <t>5.Construction Engineering Total</t>
  </si>
  <si>
    <t>4.Preliminary Engineering Total</t>
  </si>
  <si>
    <t>last resort use rule of thumb if you don't have a TTAA or a good estimate is 12% of construction costs</t>
  </si>
  <si>
    <t xml:space="preserve">Total Engineering Costs         </t>
  </si>
  <si>
    <t xml:space="preserve">Total Construction Costs                </t>
  </si>
  <si>
    <t xml:space="preserve">Total ROW Costs ( INCLUDING ROW LABOR COSTS ) </t>
  </si>
  <si>
    <t>PARTNER_FUNDING</t>
  </si>
  <si>
    <t>last resort use rule of thumb if you don't have a better estimate is 8% of construction costs</t>
  </si>
  <si>
    <t>6. Total Right of Way Costs (including labor/engineering)</t>
  </si>
  <si>
    <t>Standard Real Estate Purchase - Total Take</t>
  </si>
  <si>
    <t>Standard Real Estate Purchase - Partial Take</t>
  </si>
  <si>
    <t>Right to construct</t>
  </si>
  <si>
    <t>Residential Property</t>
  </si>
  <si>
    <t>Land- Ag</t>
  </si>
  <si>
    <t>Land- Commercial</t>
  </si>
  <si>
    <t>Land- Resident Building</t>
  </si>
  <si>
    <t>Commercial property</t>
  </si>
  <si>
    <t>Legal fees</t>
  </si>
  <si>
    <t>Legal settlement</t>
  </si>
  <si>
    <t>types of ROW property</t>
  </si>
  <si>
    <t>Partner Funding</t>
  </si>
  <si>
    <t xml:space="preserve">Total Construction Contract Amount                </t>
  </si>
  <si>
    <r>
      <t xml:space="preserve">FY OF LETTING
</t>
    </r>
    <r>
      <rPr>
        <sz val="14"/>
        <color theme="1"/>
        <rFont val="Arial"/>
        <family val="2"/>
      </rPr>
      <t xml:space="preserve">Do not apply inflation due to the fact that the R/W estimate already applied market conditions in its calculation.
</t>
    </r>
    <r>
      <rPr>
        <b/>
        <sz val="14"/>
        <color theme="1"/>
        <rFont val="Arial"/>
        <family val="2"/>
      </rPr>
      <t xml:space="preserve">
(VII)</t>
    </r>
  </si>
  <si>
    <t>FY of Letting split between local/Non MnDOT and MnDOT</t>
  </si>
  <si>
    <t>last resort if you don't have a better estimate and contract, ROW engineering rule of thumb is 12% of ROW costs</t>
  </si>
  <si>
    <r>
      <t xml:space="preserve">Construction Inspection, etc.   </t>
    </r>
    <r>
      <rPr>
        <u/>
        <sz val="16"/>
        <color theme="1"/>
        <rFont val="Arial"/>
        <family val="2"/>
      </rPr>
      <t>Gut check about 8% of Construction Let Amount [A]</t>
    </r>
  </si>
  <si>
    <r>
      <t xml:space="preserve">CO / Overruns.     </t>
    </r>
    <r>
      <rPr>
        <u/>
        <sz val="16"/>
        <color theme="1"/>
        <rFont val="Arial"/>
        <family val="2"/>
      </rPr>
      <t>Gut check about 4% of Construction Let Amount  [A]</t>
    </r>
  </si>
  <si>
    <r>
      <t xml:space="preserve">ROW Cost + ROW Engineering Labor Costs.  </t>
    </r>
    <r>
      <rPr>
        <u/>
        <sz val="16"/>
        <color theme="1"/>
        <rFont val="Arial"/>
        <family val="2"/>
      </rPr>
      <t xml:space="preserve"> Engineering gut check is 12% of Right of Way Cost</t>
    </r>
  </si>
  <si>
    <t>Rounding rules applied to construction costs:</t>
  </si>
  <si>
    <t>Rounding rules applied to Engineering costs:</t>
  </si>
  <si>
    <t>                                                              </t>
  </si>
  <si>
    <t xml:space="preserve">                                                             </t>
  </si>
  <si>
    <t xml:space="preserve"> i.      For projects under $300,000, round up to the next $10,000
ii.      For projects over $300,000, round up to the next $100,000.</t>
  </si>
  <si>
    <t>No rounding rules have been applied to ROW costs:</t>
  </si>
  <si>
    <t>For costs, communicate with the District R/W engineer/manager for the cost estimates and whether or not they have rounded the R/W cost provided.  If Right of Way rounding is not transferred from the R/W cost sheet, the rounding will need be consistent with the OLM rounding rules in the R/W cost estimate tool.</t>
  </si>
  <si>
    <t>Project Budget inflated and rounded,not including partner cost =</t>
  </si>
  <si>
    <t>INFLATED ROUNDED AMOUNT (VIII)</t>
  </si>
  <si>
    <t xml:space="preserve"> [G]</t>
  </si>
  <si>
    <t xml:space="preserve"> [H]</t>
  </si>
  <si>
    <t>Total Base Cost</t>
  </si>
  <si>
    <t>Total Contingency</t>
  </si>
  <si>
    <t>Total inflated Cost</t>
  </si>
  <si>
    <t>Toal cost</t>
  </si>
  <si>
    <t>Total inflated cost rounded cost</t>
  </si>
  <si>
    <t>PROJECT TOTAL</t>
  </si>
  <si>
    <r>
      <t>Total Budget</t>
    </r>
    <r>
      <rPr>
        <sz val="18"/>
        <rFont val="Arial"/>
        <family val="2"/>
      </rPr>
      <t>, this goes through chimes and does not include Partner funding</t>
    </r>
  </si>
  <si>
    <r>
      <t>TPCE</t>
    </r>
    <r>
      <rPr>
        <sz val="18"/>
        <rFont val="Arial"/>
        <family val="2"/>
      </rPr>
      <t>, this includes Partner funding</t>
    </r>
  </si>
  <si>
    <t>The Purpose and Need of a TPCE</t>
  </si>
  <si>
    <r>
      <t xml:space="preserve">Responsibility:
</t>
    </r>
    <r>
      <rPr>
        <sz val="11"/>
        <rFont val="Calibri"/>
        <family val="2"/>
      </rPr>
      <t xml:space="preserve">Although completing the TPCE and CHIMES entry may be delegated, it is the responsibility of the project manager for the accuracy and entry of the </t>
    </r>
    <r>
      <rPr>
        <u/>
        <sz val="11"/>
        <rFont val="Calibri"/>
        <family val="2"/>
      </rPr>
      <t>estimated costs</t>
    </r>
    <r>
      <rPr>
        <sz val="11"/>
        <rFont val="Calibri"/>
        <family val="2"/>
      </rPr>
      <t xml:space="preserve"> into CHIMES prior to project letting.  
After the letting has occurred, the accuracy and entries into CHIMES then becomes the responsibility of the resident engineer.  </t>
    </r>
  </si>
  <si>
    <r>
      <rPr>
        <b/>
        <sz val="12"/>
        <rFont val="Calibri"/>
        <family val="2"/>
      </rPr>
      <t>Legislative Requirement:  Need</t>
    </r>
    <r>
      <rPr>
        <sz val="11"/>
        <rFont val="Calibri"/>
        <family val="2"/>
      </rPr>
      <t xml:space="preserve">
A Total Project Cost Estimate is needed to assist in complying with MN Statutes 174.56 Report on Major Highway Projects, Trunk Highway Fund Expenditures, and Efficiencies.
This statute requires that the Commissioner of Transportation submit a report by</t>
    </r>
    <r>
      <rPr>
        <b/>
        <sz val="11"/>
        <rFont val="Calibri"/>
        <family val="2"/>
      </rPr>
      <t xml:space="preserve"> December 15th</t>
    </r>
    <r>
      <rPr>
        <sz val="11"/>
        <rFont val="Calibri"/>
        <family val="2"/>
      </rPr>
      <t xml:space="preserve"> of each year for projects with a total cost of at least $15 million for the metropolitan highway district and $5 million for the nonmetropolitan districts.
Some of the required information specified by the statute pertaining to the TPCE include, 
a)	Cost at the time of entry into the state transportation improvement plan
b)	Planning estimate
c)	Engineer’s estimate cost
d)	Award price
e)	Final cost 6 months after substantial completion
f)	Supplemental Agreements or cost overruns/cost savings
For a more in-depth explanation of Minnesota Statute 174.56 and its requirements, click the link below.</t>
    </r>
  </si>
  <si>
    <t>174.56  Report on Major Highway Projects, Trunk Highway Fund Expenditures, and Efficiencies</t>
  </si>
  <si>
    <r>
      <rPr>
        <b/>
        <sz val="12"/>
        <rFont val="Calibri"/>
        <family val="2"/>
      </rPr>
      <t>Purpose:</t>
    </r>
    <r>
      <rPr>
        <b/>
        <sz val="11"/>
        <rFont val="Calibri"/>
        <family val="2"/>
      </rPr>
      <t xml:space="preserve">
</t>
    </r>
    <r>
      <rPr>
        <sz val="11"/>
        <rFont val="Calibri"/>
        <family val="2"/>
      </rPr>
      <t xml:space="preserve">A Total Project Cost Estimate is required for every project that is part of the state transportation improvement plan or program.  
Every project SP has an entry into CHIMES, and the results of each project TPCE is entered into CHIMES in the project section titled Total Project Cost Estimate for each project.                                                                                                                                                                                                                                                                                                             This CHIMES Total Project Cost Estimate section is MnDOT’s </t>
    </r>
    <r>
      <rPr>
        <u/>
        <sz val="11"/>
        <rFont val="Calibri"/>
        <family val="2"/>
      </rPr>
      <t>authoritative source</t>
    </r>
    <r>
      <rPr>
        <sz val="11"/>
        <rFont val="Calibri"/>
        <family val="2"/>
      </rPr>
      <t xml:space="preserve"> for accurate cost information for each project</t>
    </r>
    <r>
      <rPr>
        <b/>
        <sz val="11"/>
        <rFont val="Calibri"/>
        <family val="2"/>
      </rPr>
      <t xml:space="preserve">
</t>
    </r>
  </si>
  <si>
    <r>
      <t>Shortly after a project has been let, actual costs will be available for viewing in CHIMES.
Within the CHIMES Total Project Cost Estimate section, the line in the section labeled “$COMMITED”  shows the</t>
    </r>
    <r>
      <rPr>
        <u/>
        <sz val="11"/>
        <rFont val="Calibri"/>
        <family val="2"/>
      </rPr>
      <t xml:space="preserve"> actual costs</t>
    </r>
    <r>
      <rPr>
        <sz val="11"/>
        <rFont val="Calibri"/>
        <family val="2"/>
      </rPr>
      <t xml:space="preserve"> from SWIFT expenditures.</t>
    </r>
  </si>
  <si>
    <t>DATE OF ESTIMATE:</t>
  </si>
  <si>
    <r>
      <t xml:space="preserve">Preletting / All costs related to design, etc.  </t>
    </r>
    <r>
      <rPr>
        <u/>
        <sz val="16"/>
        <color theme="1"/>
        <rFont val="Arial"/>
        <family val="2"/>
      </rPr>
      <t xml:space="preserve"> Gut check about  12% of Construction Let Amount [A]</t>
    </r>
  </si>
  <si>
    <t>Construction Start Date</t>
  </si>
  <si>
    <t>Construction End Date</t>
  </si>
  <si>
    <t>Includes Partner Funding</t>
  </si>
  <si>
    <r>
      <rPr>
        <sz val="16"/>
        <rFont val="Calibri"/>
        <family val="2"/>
        <scheme val="minor"/>
      </rPr>
      <t>This</t>
    </r>
    <r>
      <rPr>
        <b/>
        <sz val="16"/>
        <rFont val="Calibri"/>
        <family val="2"/>
        <scheme val="minor"/>
      </rPr>
      <t xml:space="preserve"> CHIMES TPCE Entry Form</t>
    </r>
    <r>
      <rPr>
        <sz val="16"/>
        <rFont val="Calibri"/>
        <family val="2"/>
        <scheme val="minor"/>
      </rPr>
      <t xml:space="preserve"> is a listing and summation of TPCE costs that are entered into CHIMES by the categories listed below.  All costs below, other then the NOTES section at the bottom, are automatically populated from the TPCE worksheet.  The NOTES section is automatically populated from the CHIMES Inflation tab note section.                                                                                                                                                                                                                                                                       Within CHIMES, the Total Project Cost Estimate section is MnDOT’s authoritative source on project costs.
As with the TPCE, the </t>
    </r>
    <r>
      <rPr>
        <b/>
        <sz val="16"/>
        <rFont val="Calibri"/>
        <family val="2"/>
        <scheme val="minor"/>
      </rPr>
      <t>CHIMES TPCE Entry Form</t>
    </r>
    <r>
      <rPr>
        <sz val="16"/>
        <rFont val="Calibri"/>
        <family val="2"/>
        <scheme val="minor"/>
      </rPr>
      <t xml:space="preserve"> is the responsibility of the project manager and/or the construction resident engineer.</t>
    </r>
    <r>
      <rPr>
        <sz val="16"/>
        <rFont val="Arial"/>
        <family val="2"/>
      </rPr>
      <t xml:space="preserve"> </t>
    </r>
  </si>
  <si>
    <r>
      <t xml:space="preserve">These NOTES only need to be documented if the person completing the annual TPCE believes they have information that would cause a deviation from MnDOT’s established standard, the inflated estimate value can be entered, however a detailed justification for using a value other than the CHIMES calculated INFLATED CON LETTING AMT must be entered in the </t>
    </r>
    <r>
      <rPr>
        <b/>
        <u/>
        <sz val="16"/>
        <color rgb="FFFF0000"/>
        <rFont val="Arial"/>
        <family val="2"/>
      </rPr>
      <t xml:space="preserve">NOTES </t>
    </r>
    <r>
      <rPr>
        <sz val="16"/>
        <rFont val="Arial"/>
        <family val="2"/>
      </rPr>
      <t>area in Chimes next to the Construction Let Amount $ESTIMATE.</t>
    </r>
  </si>
  <si>
    <t xml:space="preserve"> = CHIMES Inflation at Mid-Point of Construction</t>
  </si>
  <si>
    <t>Fields in Red below are automatically populated when the construction start and end dates are entered into the TPCE Template Project Information section.</t>
  </si>
  <si>
    <t>Notes entered above are automatically transferred to the CHIMES TPCE Entry Form tab.</t>
  </si>
  <si>
    <t>Detail justification for using a value other than the chimes calculated inflated con letting amount must be entered in blue area above.</t>
  </si>
  <si>
    <r>
      <rPr>
        <b/>
        <i/>
        <sz val="11"/>
        <rFont val="Calibri"/>
        <family val="2"/>
        <scheme val="minor"/>
      </rPr>
      <t xml:space="preserve">These are all </t>
    </r>
    <r>
      <rPr>
        <b/>
        <sz val="11"/>
        <rFont val="Calibri"/>
        <family val="2"/>
        <scheme val="minor"/>
      </rPr>
      <t>Other_Project_Costs in Chimes</t>
    </r>
  </si>
  <si>
    <t xml:space="preserve">Notes: </t>
  </si>
  <si>
    <t>(Enter Notes in first cell)</t>
  </si>
  <si>
    <r>
      <t>Total Partner Funding</t>
    </r>
    <r>
      <rPr>
        <sz val="12"/>
        <color rgb="FF002060"/>
        <rFont val="Arial"/>
        <family val="2"/>
      </rPr>
      <t xml:space="preserve"> ( These costs are not included elsewhere on this sheet, it is only for funds that do not go through chimes.  Very few projects will have anything entered here. ) </t>
    </r>
  </si>
  <si>
    <t>Estimate Base Year</t>
  </si>
  <si>
    <t>Const Start Date</t>
  </si>
  <si>
    <t>Const End Date</t>
  </si>
  <si>
    <t>The red lettering designates the totals listed by the same lettering in the CHIMES TPCE Entry Form.</t>
  </si>
  <si>
    <r>
      <rPr>
        <b/>
        <sz val="16"/>
        <color rgb="FFFF0000"/>
        <rFont val="Arial"/>
        <family val="2"/>
      </rPr>
      <t>[G]</t>
    </r>
    <r>
      <rPr>
        <sz val="16"/>
        <rFont val="Arial"/>
        <family val="2"/>
      </rPr>
      <t xml:space="preserve"> Partner Funding</t>
    </r>
  </si>
  <si>
    <r>
      <rPr>
        <b/>
        <sz val="16"/>
        <color rgb="FFFF0000"/>
        <rFont val="Arial"/>
        <family val="2"/>
      </rPr>
      <t xml:space="preserve"> [H]</t>
    </r>
    <r>
      <rPr>
        <sz val="16"/>
        <rFont val="Arial"/>
        <family val="2"/>
      </rPr>
      <t xml:space="preserve"> NOTES:</t>
    </r>
  </si>
  <si>
    <t>CONSTRUCTION START DATE</t>
  </si>
  <si>
    <t xml:space="preserve">The Estimate Base Year must be entered.  Construction Date fields are automatically populated as designated in the note above.  </t>
  </si>
  <si>
    <r>
      <t xml:space="preserve">MnDOT’s established standard for calculating inflation is to take the average of the inflation from the EST BASE YEAR, then averaging the values between the starting state fiscal year and the ending state fiscal year, using the MnDOT Resource Investment Committee (RIC) approved inflation tables.  Within CHIMES, to view the current TPIC approved inflation factors, click on the question mark icon next to the INFLATED CON LETTING AMT to display the Inflation Conversion Factor table.
If the person preparing the annual TPCE costs believes they have information that would cause a deviation from MnDOT’s established standard, the inflated estimate value can be entered, </t>
    </r>
    <r>
      <rPr>
        <b/>
        <sz val="14"/>
        <color rgb="FFFF0000"/>
        <rFont val="Calibri"/>
        <family val="2"/>
      </rPr>
      <t>however a detailed justification (entered below) for using a value other than the CHIMES</t>
    </r>
    <r>
      <rPr>
        <sz val="14"/>
        <color rgb="FFFF0000"/>
        <rFont val="Calibri"/>
        <family val="2"/>
      </rPr>
      <t xml:space="preserve"> </t>
    </r>
    <r>
      <rPr>
        <b/>
        <sz val="14"/>
        <color rgb="FFFF0000"/>
        <rFont val="Calibri"/>
        <family val="2"/>
      </rPr>
      <t>calculated INFLATED CON LETTING AMT must also be entered in the NOTES area next to the Construction Let Amount $ESTIMATE.</t>
    </r>
  </si>
  <si>
    <t xml:space="preserve"> i.      For projects under $1,000,000, round to the next $10,000.  (i.e. – a $156,123.86 project would round to $160,000).
 ii.      For projects $1,000,000 to $100,000,000, round to the next $100,000.  (i.e. – a $1,509,000 project would round to $1,600,000 and a $12,772,000 project would round to $12,800,000).
 iii.      For projects greater than $100 million, round to the next million.  (i.e. – a $300,500,000 project would round to $301,000,000).</t>
  </si>
  <si>
    <r>
      <rPr>
        <b/>
        <sz val="11"/>
        <rFont val="Calibri"/>
        <family val="2"/>
        <scheme val="minor"/>
      </rPr>
      <t>fill in blu</t>
    </r>
    <r>
      <rPr>
        <b/>
        <sz val="12"/>
        <rFont val="Calibri"/>
        <family val="2"/>
        <scheme val="minor"/>
      </rPr>
      <t>e</t>
    </r>
  </si>
  <si>
    <t xml:space="preserve">Fiscal Year of Letting:  </t>
  </si>
  <si>
    <t>Estimate Let Amount</t>
  </si>
  <si>
    <t>Latest Inflation Data Updated</t>
  </si>
  <si>
    <t>Last Updated 11/10/2022</t>
  </si>
  <si>
    <r>
      <t xml:space="preserve">3. Other Project Costs (C+D+E) </t>
    </r>
    <r>
      <rPr>
        <i/>
        <sz val="12"/>
        <rFont val="Arial"/>
        <family val="2"/>
      </rPr>
      <t>(Not in Main contract, Not engineering or ROW)</t>
    </r>
  </si>
  <si>
    <t>Scope amendment after 30%</t>
  </si>
  <si>
    <t>Scope amendment after 60%</t>
  </si>
  <si>
    <t>Scope amendment after 90%</t>
  </si>
  <si>
    <t>Scope amendment after plan submittal</t>
  </si>
  <si>
    <t>Temporary Easement</t>
  </si>
  <si>
    <t>I 94</t>
  </si>
  <si>
    <t>8824-239</t>
  </si>
  <si>
    <t>29.57 MILES</t>
  </si>
  <si>
    <t>INTERNAL</t>
  </si>
  <si>
    <t>ROW LABOR</t>
  </si>
  <si>
    <t xml:space="preserve">     CHRISTIAN TUNHEIM</t>
  </si>
  <si>
    <t xml:space="preserve">     JEREMY PETERSON</t>
  </si>
  <si>
    <t>RISK: DOUBLE ROW SHRUB LIVING FENCE</t>
  </si>
  <si>
    <t>RISK: GRUBBING</t>
  </si>
  <si>
    <t>RISK: REMOVE BARBED WIRE FENCE</t>
  </si>
  <si>
    <t>RISK: WOOD BRACE ASSEMBLY</t>
  </si>
  <si>
    <t>RISK: WOVEN WIRE FENCE</t>
  </si>
  <si>
    <t>DISTRICT WIDE SNOW FENCING (LIVING AND STRUCTURAL) VARIOUS LOCATIONS ALONG TH 94</t>
  </si>
  <si>
    <t>7% CONSTRUCTION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</si>
</sst>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quot;$&quot;#,##0.00"/>
    <numFmt numFmtId="166" formatCode="[&gt;=0]\+0%;[Red]\(0%\)"/>
  </numFmts>
  <fonts count="110">
    <font>
      <sz val="10"/>
      <name val="Arial"/>
    </font>
    <font>
      <sz val="11"/>
      <color theme="1"/>
      <name val="Calibri"/>
      <family val="2"/>
      <scheme val="minor"/>
    </font>
    <font>
      <sz val="11"/>
      <color theme="1"/>
      <name val="Calibri"/>
      <family val="2"/>
      <scheme val="minor"/>
    </font>
    <font>
      <sz val="10"/>
      <name val="Arial"/>
      <family val="2"/>
    </font>
    <font>
      <i/>
      <sz val="10"/>
      <name val="Arial"/>
      <family val="2"/>
    </font>
    <font>
      <b/>
      <sz val="16"/>
      <name val="Arial"/>
      <family val="2"/>
    </font>
    <font>
      <b/>
      <sz val="14"/>
      <name val="Arial"/>
      <family val="2"/>
    </font>
    <font>
      <b/>
      <sz val="12"/>
      <name val="Arial"/>
      <family val="2"/>
    </font>
    <font>
      <b/>
      <i/>
      <sz val="10"/>
      <name val="Arial"/>
      <family val="2"/>
    </font>
    <font>
      <i/>
      <sz val="10"/>
      <color indexed="18"/>
      <name val="Arial"/>
      <family val="2"/>
    </font>
    <font>
      <i/>
      <sz val="10"/>
      <color indexed="8"/>
      <name val="Arial"/>
      <family val="2"/>
    </font>
    <font>
      <b/>
      <sz val="26"/>
      <name val="Arial"/>
      <family val="2"/>
    </font>
    <font>
      <sz val="18"/>
      <name val="Arial"/>
      <family val="2"/>
    </font>
    <font>
      <b/>
      <sz val="18"/>
      <color indexed="8"/>
      <name val="Arial"/>
      <family val="2"/>
    </font>
    <font>
      <b/>
      <sz val="18"/>
      <name val="Arial"/>
      <family val="2"/>
    </font>
    <font>
      <i/>
      <sz val="18"/>
      <name val="Arial"/>
      <family val="2"/>
    </font>
    <font>
      <sz val="14"/>
      <name val="Arial"/>
      <family val="2"/>
    </font>
    <font>
      <b/>
      <sz val="20"/>
      <name val="Arial"/>
      <family val="2"/>
    </font>
    <font>
      <sz val="16"/>
      <name val="Arial"/>
      <family val="2"/>
    </font>
    <font>
      <sz val="12"/>
      <name val="Arial"/>
      <family val="2"/>
    </font>
    <font>
      <b/>
      <i/>
      <sz val="14"/>
      <name val="Arial"/>
      <family val="2"/>
    </font>
    <font>
      <u/>
      <sz val="10"/>
      <color indexed="12"/>
      <name val="Arial"/>
      <family val="2"/>
    </font>
    <font>
      <sz val="10"/>
      <name val="Arial"/>
      <family val="2"/>
    </font>
    <font>
      <sz val="18"/>
      <color indexed="8"/>
      <name val="Arial"/>
      <family val="2"/>
    </font>
    <font>
      <b/>
      <sz val="14"/>
      <color theme="1"/>
      <name val="Arial"/>
      <family val="2"/>
    </font>
    <font>
      <sz val="14"/>
      <color theme="1"/>
      <name val="Arial"/>
      <family val="2"/>
    </font>
    <font>
      <b/>
      <sz val="12"/>
      <color indexed="81"/>
      <name val="Tahoma"/>
      <family val="2"/>
    </font>
    <font>
      <b/>
      <sz val="26"/>
      <color rgb="FFFF0000"/>
      <name val="Arial"/>
      <family val="2"/>
    </font>
    <font>
      <b/>
      <sz val="18"/>
      <color indexed="81"/>
      <name val="Tahoma"/>
      <family val="2"/>
    </font>
    <font>
      <b/>
      <sz val="20"/>
      <color indexed="81"/>
      <name val="Tahoma"/>
      <family val="2"/>
    </font>
    <font>
      <b/>
      <sz val="16"/>
      <color rgb="FFFF0000"/>
      <name val="Arial"/>
      <family val="2"/>
    </font>
    <font>
      <sz val="10"/>
      <color theme="1"/>
      <name val="Arial"/>
      <family val="2"/>
    </font>
    <font>
      <sz val="10"/>
      <name val="P-AVGARD"/>
    </font>
    <font>
      <sz val="8"/>
      <color indexed="0"/>
      <name val="Arial"/>
      <family val="2"/>
    </font>
    <font>
      <sz val="11"/>
      <color indexed="8"/>
      <name val="Calibri"/>
      <family val="2"/>
      <scheme val="minor"/>
    </font>
    <font>
      <sz val="9"/>
      <color indexed="81"/>
      <name val="Tahoma"/>
      <family val="2"/>
    </font>
    <font>
      <b/>
      <sz val="24"/>
      <color indexed="81"/>
      <name val="Tahoma"/>
      <family val="2"/>
    </font>
    <font>
      <b/>
      <sz val="28"/>
      <color indexed="81"/>
      <name val="Tahoma"/>
      <family val="2"/>
    </font>
    <font>
      <sz val="56"/>
      <color rgb="FFFF0000"/>
      <name val="Arial"/>
      <family val="2"/>
    </font>
    <font>
      <b/>
      <sz val="16"/>
      <color indexed="81"/>
      <name val="Tahoma"/>
      <family val="2"/>
    </font>
    <font>
      <b/>
      <sz val="18"/>
      <color rgb="FFFF0000"/>
      <name val="Arial"/>
      <family val="2"/>
    </font>
    <font>
      <sz val="10"/>
      <color rgb="FFFF0000"/>
      <name val="Arial"/>
      <family val="2"/>
    </font>
    <font>
      <b/>
      <sz val="11"/>
      <color theme="1"/>
      <name val="Calibri"/>
      <family val="2"/>
      <scheme val="minor"/>
    </font>
    <font>
      <b/>
      <sz val="14"/>
      <color rgb="FF000000"/>
      <name val="Calibri"/>
      <family val="2"/>
    </font>
    <font>
      <b/>
      <u/>
      <sz val="36"/>
      <color rgb="FF7030A0"/>
      <name val="Calibri"/>
      <family val="2"/>
      <scheme val="minor"/>
    </font>
    <font>
      <b/>
      <sz val="20"/>
      <color rgb="FF7030A0"/>
      <name val="Calibri"/>
      <family val="2"/>
      <scheme val="minor"/>
    </font>
    <font>
      <b/>
      <sz val="18"/>
      <color rgb="FFFF0000"/>
      <name val="Calibri"/>
      <family val="2"/>
      <scheme val="minor"/>
    </font>
    <font>
      <sz val="18"/>
      <color theme="1"/>
      <name val="Calibri"/>
      <family val="2"/>
      <scheme val="minor"/>
    </font>
    <font>
      <u/>
      <sz val="18"/>
      <color rgb="FFFF0000"/>
      <name val="Calibri"/>
      <family val="2"/>
      <scheme val="minor"/>
    </font>
    <font>
      <sz val="18"/>
      <color rgb="FFFF0000"/>
      <name val="Calibri"/>
      <family val="2"/>
      <scheme val="minor"/>
    </font>
    <font>
      <b/>
      <sz val="26"/>
      <color rgb="FF7030A0"/>
      <name val="Calibri"/>
      <family val="2"/>
      <scheme val="minor"/>
    </font>
    <font>
      <b/>
      <sz val="22"/>
      <color rgb="FF7030A0"/>
      <name val="Calibri"/>
      <family val="2"/>
      <scheme val="minor"/>
    </font>
    <font>
      <b/>
      <u/>
      <sz val="36"/>
      <color rgb="FFFF0000"/>
      <name val="Arial"/>
      <family val="2"/>
    </font>
    <font>
      <u/>
      <sz val="16"/>
      <name val="Arial"/>
      <family val="2"/>
    </font>
    <font>
      <b/>
      <sz val="9"/>
      <color indexed="81"/>
      <name val="Tahoma"/>
      <family val="2"/>
    </font>
    <font>
      <b/>
      <u/>
      <sz val="16"/>
      <color indexed="81"/>
      <name val="Tahoma"/>
      <family val="2"/>
    </font>
    <font>
      <b/>
      <sz val="11"/>
      <color rgb="FF000000"/>
      <name val="Calibri"/>
      <family val="2"/>
    </font>
    <font>
      <b/>
      <i/>
      <sz val="11"/>
      <color rgb="FF000000"/>
      <name val="Calibri"/>
      <family val="2"/>
    </font>
    <font>
      <b/>
      <u/>
      <sz val="11"/>
      <color rgb="FF000000"/>
      <name val="Calibri"/>
      <family val="2"/>
    </font>
    <font>
      <b/>
      <sz val="11"/>
      <color rgb="FF000000"/>
      <name val="Symbol"/>
      <family val="1"/>
      <charset val="2"/>
    </font>
    <font>
      <sz val="11"/>
      <color rgb="FF000000"/>
      <name val="Calibri"/>
      <family val="2"/>
    </font>
    <font>
      <sz val="6"/>
      <name val="Arial"/>
      <family val="2"/>
    </font>
    <font>
      <b/>
      <sz val="16"/>
      <color rgb="FF7030A0"/>
      <name val="Arial"/>
      <family val="2"/>
    </font>
    <font>
      <b/>
      <sz val="22"/>
      <color rgb="FF7030A0"/>
      <name val="Arial"/>
      <family val="2"/>
    </font>
    <font>
      <b/>
      <sz val="18"/>
      <color rgb="FF002060"/>
      <name val="Arial"/>
      <family val="2"/>
    </font>
    <font>
      <b/>
      <sz val="16"/>
      <color rgb="FF002060"/>
      <name val="Arial"/>
      <family val="2"/>
    </font>
    <font>
      <b/>
      <sz val="16"/>
      <color rgb="FF00B050"/>
      <name val="Arial"/>
      <family val="2"/>
    </font>
    <font>
      <sz val="11"/>
      <name val="Calibri"/>
      <family val="2"/>
    </font>
    <font>
      <u/>
      <sz val="10"/>
      <color theme="10"/>
      <name val="Arial"/>
      <family val="2"/>
    </font>
    <font>
      <sz val="10"/>
      <color theme="0"/>
      <name val="Arial"/>
      <family val="2"/>
    </font>
    <font>
      <b/>
      <sz val="18"/>
      <color theme="0"/>
      <name val="Arial"/>
      <family val="2"/>
    </font>
    <font>
      <b/>
      <sz val="22"/>
      <color theme="0"/>
      <name val="Arial"/>
      <family val="2"/>
    </font>
    <font>
      <i/>
      <sz val="10"/>
      <color theme="0"/>
      <name val="Arial"/>
      <family val="2"/>
    </font>
    <font>
      <i/>
      <sz val="12"/>
      <name val="Arial"/>
      <family val="2"/>
    </font>
    <font>
      <b/>
      <sz val="24"/>
      <name val="Arial"/>
      <family val="2"/>
    </font>
    <font>
      <sz val="14"/>
      <name val="Calibri"/>
      <family val="2"/>
    </font>
    <font>
      <sz val="14"/>
      <color rgb="FFFF0000"/>
      <name val="Calibri"/>
      <family val="2"/>
    </font>
    <font>
      <sz val="16"/>
      <color theme="1"/>
      <name val="Arial"/>
      <family val="2"/>
    </font>
    <font>
      <u/>
      <sz val="16"/>
      <color theme="1"/>
      <name val="Arial"/>
      <family val="2"/>
    </font>
    <font>
      <sz val="12"/>
      <color indexed="81"/>
      <name val="Tahoma"/>
      <family val="2"/>
    </font>
    <font>
      <sz val="16"/>
      <color indexed="81"/>
      <name val="Tahoma"/>
      <family val="2"/>
    </font>
    <font>
      <sz val="14"/>
      <color indexed="81"/>
      <name val="Tahoma"/>
      <family val="2"/>
    </font>
    <font>
      <sz val="7"/>
      <name val="Times New Roman"/>
      <family val="1"/>
    </font>
    <font>
      <sz val="11"/>
      <name val="Courier New"/>
      <family val="3"/>
    </font>
    <font>
      <b/>
      <sz val="14"/>
      <name val="Calibri"/>
      <family val="2"/>
    </font>
    <font>
      <b/>
      <sz val="10"/>
      <name val="Arial"/>
      <family val="2"/>
    </font>
    <font>
      <i/>
      <sz val="16"/>
      <name val="Arial"/>
      <family val="2"/>
    </font>
    <font>
      <sz val="16"/>
      <color rgb="FFFF0000"/>
      <name val="Arial"/>
      <family val="2"/>
    </font>
    <font>
      <sz val="14"/>
      <name val="Times New Roman"/>
      <family val="1"/>
    </font>
    <font>
      <i/>
      <sz val="14"/>
      <name val="Arial"/>
      <family val="2"/>
    </font>
    <font>
      <b/>
      <u/>
      <sz val="16"/>
      <color rgb="FFFF0000"/>
      <name val="Arial"/>
      <family val="2"/>
    </font>
    <font>
      <b/>
      <sz val="11"/>
      <name val="Calibri"/>
      <family val="2"/>
    </font>
    <font>
      <b/>
      <u/>
      <sz val="14"/>
      <name val="Calibri"/>
      <family val="2"/>
    </font>
    <font>
      <b/>
      <sz val="12"/>
      <name val="Calibri"/>
      <family val="2"/>
    </font>
    <font>
      <u/>
      <sz val="11"/>
      <name val="Calibri"/>
      <family val="2"/>
    </font>
    <font>
      <sz val="16"/>
      <name val="Calibri"/>
      <family val="2"/>
      <scheme val="minor"/>
    </font>
    <font>
      <b/>
      <sz val="16"/>
      <name val="Calibri"/>
      <family val="2"/>
      <scheme val="minor"/>
    </font>
    <font>
      <b/>
      <sz val="14"/>
      <color rgb="FFFF0000"/>
      <name val="Calibri"/>
      <family val="2"/>
    </font>
    <font>
      <b/>
      <sz val="11"/>
      <name val="Calibri"/>
      <family val="2"/>
      <scheme val="minor"/>
    </font>
    <font>
      <b/>
      <i/>
      <sz val="11"/>
      <name val="Calibri"/>
      <family val="2"/>
      <scheme val="minor"/>
    </font>
    <font>
      <sz val="12"/>
      <color rgb="FF002060"/>
      <name val="Arial"/>
      <family val="2"/>
    </font>
    <font>
      <sz val="10"/>
      <color rgb="FF002060"/>
      <name val="Arial"/>
      <family val="2"/>
    </font>
    <font>
      <b/>
      <sz val="14"/>
      <name val="Calibri"/>
      <family val="2"/>
      <scheme val="minor"/>
    </font>
    <font>
      <b/>
      <sz val="14"/>
      <color theme="1"/>
      <name val="Calibri"/>
      <family val="2"/>
      <scheme val="minor"/>
    </font>
    <font>
      <b/>
      <sz val="14"/>
      <color indexed="81"/>
      <name val="Tahoma"/>
      <family val="2"/>
    </font>
    <font>
      <b/>
      <sz val="12"/>
      <color theme="3" tint="-0.249977111117893"/>
      <name val="Arial"/>
      <family val="2"/>
    </font>
    <font>
      <b/>
      <sz val="16"/>
      <name val="Calibri"/>
      <family val="2"/>
    </font>
    <font>
      <b/>
      <sz val="12"/>
      <name val="Calibri"/>
      <family val="2"/>
      <scheme val="minor"/>
    </font>
    <font>
      <sz val="9"/>
      <name val="Arial"/>
      <family val="2"/>
    </font>
    <font>
      <b/>
      <sz val="20"/>
      <color rgb="FF7030A0"/>
      <name val="Arial"/>
      <family val="2"/>
    </font>
  </fonts>
  <fills count="2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81DE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CC"/>
      </patternFill>
    </fill>
    <fill>
      <patternFill patternType="solid">
        <fgColor rgb="FFD9D9D9"/>
        <bgColor indexed="64"/>
      </patternFill>
    </fill>
    <fill>
      <patternFill patternType="solid">
        <fgColor rgb="FF8DB4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theme="9"/>
      </patternFill>
    </fill>
    <fill>
      <patternFill patternType="solid">
        <fgColor theme="8" tint="0.39997558519241921"/>
        <bgColor indexed="64"/>
      </patternFill>
    </fill>
    <fill>
      <patternFill patternType="solid">
        <fgColor rgb="FFCCFFCC"/>
        <bgColor indexed="64"/>
      </patternFill>
    </fill>
    <fill>
      <patternFill patternType="solid">
        <fgColor indexed="47"/>
        <bgColor indexed="64"/>
      </patternFill>
    </fill>
    <fill>
      <patternFill patternType="solid">
        <fgColor rgb="FF92D05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rgb="FFFF0000"/>
        <bgColor indexed="64"/>
      </patternFill>
    </fill>
  </fills>
  <borders count="78">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medium">
        <color indexed="64"/>
      </top>
      <bottom/>
      <diagonal/>
    </border>
    <border>
      <left/>
      <right/>
      <top style="thin">
        <color theme="9" tint="0.39997558519241921"/>
      </top>
      <bottom style="thin">
        <color theme="9" tint="0.39997558519241921"/>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theme="9"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theme="9" tint="0.39997558519241921"/>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theme="9" tint="0.39997558519241921"/>
      </top>
      <bottom style="thin">
        <color theme="9" tint="0.39997558519241921"/>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3" fillId="0" borderId="0"/>
    <xf numFmtId="0" fontId="21" fillId="0" borderId="0" applyNumberFormat="0" applyFill="0" applyBorder="0" applyAlignment="0" applyProtection="0">
      <alignment vertical="top"/>
      <protection locked="0"/>
    </xf>
    <xf numFmtId="9" fontId="3" fillId="0" borderId="0" applyFont="0" applyFill="0" applyBorder="0" applyAlignment="0" applyProtection="0"/>
    <xf numFmtId="43" fontId="3" fillId="0" borderId="0" applyFont="0" applyFill="0" applyBorder="0" applyAlignment="0" applyProtection="0"/>
    <xf numFmtId="0" fontId="22" fillId="0" borderId="0" applyBorder="0" applyProtection="0"/>
    <xf numFmtId="0" fontId="22" fillId="0" borderId="0"/>
    <xf numFmtId="0" fontId="2" fillId="0" borderId="0"/>
    <xf numFmtId="44" fontId="3" fillId="0" borderId="0" applyFont="0" applyFill="0" applyBorder="0" applyAlignment="0" applyProtection="0"/>
    <xf numFmtId="0" fontId="3" fillId="0" borderId="0"/>
    <xf numFmtId="0" fontId="3" fillId="0" borderId="0"/>
    <xf numFmtId="0" fontId="3" fillId="0" borderId="0"/>
    <xf numFmtId="0" fontId="31" fillId="0" borderId="0"/>
    <xf numFmtId="0" fontId="19" fillId="0" borderId="0"/>
    <xf numFmtId="0" fontId="32" fillId="0" borderId="0"/>
    <xf numFmtId="0" fontId="33" fillId="0" borderId="0"/>
    <xf numFmtId="0" fontId="34" fillId="0" borderId="0"/>
    <xf numFmtId="0" fontId="3" fillId="0" borderId="0"/>
    <xf numFmtId="0" fontId="1" fillId="9" borderId="29" applyNumberFormat="0" applyFont="0" applyAlignment="0" applyProtection="0"/>
    <xf numFmtId="0" fontId="68" fillId="0" borderId="0" applyNumberFormat="0" applyFill="0" applyBorder="0" applyAlignment="0" applyProtection="0"/>
    <xf numFmtId="0" fontId="3" fillId="0" borderId="0" applyBorder="0" applyProtection="0"/>
  </cellStyleXfs>
  <cellXfs count="582">
    <xf numFmtId="0" fontId="0" fillId="0" borderId="0" xfId="0"/>
    <xf numFmtId="0" fontId="3" fillId="0" borderId="0" xfId="1"/>
    <xf numFmtId="0" fontId="0" fillId="0" borderId="0" xfId="0" applyAlignment="1">
      <alignment vertical="center"/>
    </xf>
    <xf numFmtId="164" fontId="22" fillId="2" borderId="3" xfId="5" applyNumberFormat="1" applyFill="1" applyBorder="1" applyAlignment="1">
      <alignment horizontal="center" vertical="center"/>
    </xf>
    <xf numFmtId="0" fontId="22" fillId="0" borderId="3" xfId="5" applyBorder="1" applyAlignment="1">
      <alignment vertical="center"/>
    </xf>
    <xf numFmtId="0" fontId="4" fillId="0" borderId="3" xfId="5" applyFont="1" applyFill="1" applyBorder="1" applyAlignment="1">
      <alignment vertical="center"/>
    </xf>
    <xf numFmtId="0" fontId="22" fillId="0" borderId="4" xfId="5" applyBorder="1" applyAlignment="1">
      <alignment vertical="center"/>
    </xf>
    <xf numFmtId="0" fontId="4" fillId="0" borderId="4" xfId="5" applyFont="1" applyFill="1" applyBorder="1" applyAlignment="1">
      <alignment vertical="center"/>
    </xf>
    <xf numFmtId="0" fontId="0" fillId="3" borderId="0" xfId="0" applyFill="1" applyBorder="1" applyAlignment="1">
      <alignment vertical="center"/>
    </xf>
    <xf numFmtId="164" fontId="14" fillId="3" borderId="0" xfId="0" applyNumberFormat="1" applyFont="1" applyFill="1" applyBorder="1" applyAlignment="1">
      <alignment vertical="center"/>
    </xf>
    <xf numFmtId="164" fontId="22" fillId="2" borderId="2" xfId="5" applyNumberFormat="1" applyFill="1" applyBorder="1" applyAlignment="1">
      <alignment horizontal="center" vertical="center"/>
    </xf>
    <xf numFmtId="0" fontId="12" fillId="0" borderId="0" xfId="0" applyFont="1" applyAlignment="1">
      <alignment vertical="center"/>
    </xf>
    <xf numFmtId="0" fontId="14" fillId="3" borderId="0" xfId="5" applyFont="1" applyFill="1" applyBorder="1" applyAlignment="1">
      <alignment horizontal="center" vertical="center"/>
    </xf>
    <xf numFmtId="0" fontId="0" fillId="3" borderId="0" xfId="0" applyFill="1" applyBorder="1" applyAlignment="1">
      <alignment horizontal="center" vertical="center"/>
    </xf>
    <xf numFmtId="165" fontId="15" fillId="0" borderId="0" xfId="0" applyNumberFormat="1"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vertical="center"/>
    </xf>
    <xf numFmtId="164" fontId="22" fillId="2" borderId="7" xfId="5" applyNumberFormat="1" applyFill="1" applyBorder="1" applyAlignment="1">
      <alignment horizontal="center" vertical="center"/>
    </xf>
    <xf numFmtId="164" fontId="22" fillId="2" borderId="16" xfId="5"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0" xfId="0" applyFill="1" applyBorder="1" applyAlignment="1">
      <alignment vertical="center"/>
    </xf>
    <xf numFmtId="0" fontId="6" fillId="0" borderId="0" xfId="0" applyFont="1" applyAlignment="1">
      <alignment vertical="center"/>
    </xf>
    <xf numFmtId="0" fontId="43" fillId="11" borderId="20" xfId="1" applyFont="1" applyFill="1" applyBorder="1" applyAlignment="1">
      <alignment vertical="center"/>
    </xf>
    <xf numFmtId="0" fontId="44" fillId="0" borderId="0" xfId="0" applyFont="1" applyAlignment="1">
      <alignment vertical="center"/>
    </xf>
    <xf numFmtId="0" fontId="42" fillId="0" borderId="3" xfId="0" applyFont="1" applyBorder="1" applyAlignment="1">
      <alignment horizontal="center" vertical="center"/>
    </xf>
    <xf numFmtId="0" fontId="42" fillId="0" borderId="0" xfId="0" applyFont="1" applyAlignment="1">
      <alignment vertical="center"/>
    </xf>
    <xf numFmtId="0" fontId="46" fillId="0" borderId="0" xfId="0" applyNumberFormat="1" applyFont="1" applyAlignment="1">
      <alignment horizontal="center" vertical="center"/>
    </xf>
    <xf numFmtId="0" fontId="47"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center" vertical="center"/>
    </xf>
    <xf numFmtId="2" fontId="49" fillId="0" borderId="3" xfId="0" applyNumberFormat="1" applyFont="1" applyFill="1" applyBorder="1" applyAlignment="1">
      <alignment horizontal="center" vertical="center"/>
    </xf>
    <xf numFmtId="0" fontId="49" fillId="0" borderId="0" xfId="0" applyFont="1" applyAlignment="1">
      <alignment horizontal="left" vertical="center"/>
    </xf>
    <xf numFmtId="2" fontId="49" fillId="0" borderId="3" xfId="0" applyNumberFormat="1" applyFont="1" applyBorder="1" applyAlignment="1">
      <alignment horizontal="center" vertical="center"/>
    </xf>
    <xf numFmtId="1" fontId="49" fillId="0" borderId="3" xfId="0" applyNumberFormat="1" applyFont="1" applyBorder="1" applyAlignment="1">
      <alignment horizontal="center" vertical="center"/>
    </xf>
    <xf numFmtId="0" fontId="50" fillId="0" borderId="0" xfId="0" applyFont="1" applyAlignment="1">
      <alignment horizontal="left" vertical="center"/>
    </xf>
    <xf numFmtId="14" fontId="0" fillId="0" borderId="0" xfId="0" applyNumberFormat="1" applyBorder="1" applyAlignment="1" applyProtection="1">
      <alignment horizontal="left" vertical="center"/>
      <protection locked="0"/>
    </xf>
    <xf numFmtId="14" fontId="0" fillId="0" borderId="20" xfId="0" applyNumberForma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18" fillId="0" borderId="0" xfId="1" applyFont="1" applyAlignment="1">
      <alignment vertical="center"/>
    </xf>
    <xf numFmtId="0" fontId="52" fillId="0" borderId="0" xfId="1" applyFont="1" applyAlignment="1">
      <alignment vertical="center"/>
    </xf>
    <xf numFmtId="0" fontId="11" fillId="0" borderId="23" xfId="1" applyFont="1" applyBorder="1" applyAlignment="1">
      <alignment vertical="center"/>
    </xf>
    <xf numFmtId="0" fontId="18" fillId="0" borderId="23" xfId="1" applyFont="1" applyBorder="1" applyAlignment="1">
      <alignment vertical="center"/>
    </xf>
    <xf numFmtId="0" fontId="11" fillId="0" borderId="0" xfId="1" applyFont="1" applyBorder="1" applyAlignment="1">
      <alignment vertical="center"/>
    </xf>
    <xf numFmtId="0" fontId="18" fillId="0" borderId="0" xfId="1" applyFont="1" applyBorder="1" applyAlignment="1">
      <alignment vertical="center"/>
    </xf>
    <xf numFmtId="1" fontId="18" fillId="0" borderId="3" xfId="1" applyNumberFormat="1" applyFont="1" applyBorder="1" applyAlignment="1">
      <alignment horizontal="center" vertical="center"/>
    </xf>
    <xf numFmtId="14" fontId="18" fillId="0" borderId="3" xfId="1" applyNumberFormat="1" applyFont="1" applyBorder="1" applyAlignment="1">
      <alignment horizontal="center" vertical="center"/>
    </xf>
    <xf numFmtId="0" fontId="18" fillId="0" borderId="0" xfId="1" applyFont="1" applyAlignment="1">
      <alignment horizontal="center" vertical="center"/>
    </xf>
    <xf numFmtId="164" fontId="18" fillId="0" borderId="3" xfId="1" applyNumberFormat="1" applyFont="1" applyBorder="1" applyAlignment="1">
      <alignment horizontal="center" vertical="center"/>
    </xf>
    <xf numFmtId="164" fontId="18" fillId="0" borderId="0" xfId="1" applyNumberFormat="1" applyFont="1" applyAlignment="1">
      <alignment horizontal="center" vertical="center"/>
    </xf>
    <xf numFmtId="0" fontId="53" fillId="0" borderId="0" xfId="1" applyFont="1" applyAlignment="1">
      <alignment vertical="center"/>
    </xf>
    <xf numFmtId="164" fontId="18" fillId="0" borderId="3" xfId="1" applyNumberFormat="1" applyFont="1" applyBorder="1" applyAlignment="1">
      <alignment vertical="center"/>
    </xf>
    <xf numFmtId="0" fontId="18" fillId="0" borderId="0" xfId="1" applyFont="1" applyAlignment="1">
      <alignment horizontal="right" vertical="center"/>
    </xf>
    <xf numFmtId="0" fontId="6" fillId="0" borderId="0" xfId="0" applyFont="1" applyFill="1" applyBorder="1" applyAlignment="1">
      <alignment vertical="center"/>
    </xf>
    <xf numFmtId="0" fontId="20"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22" fillId="0" borderId="0" xfId="5" applyNumberFormat="1" applyFill="1" applyBorder="1" applyAlignment="1">
      <alignment horizontal="center" vertical="center"/>
    </xf>
    <xf numFmtId="0" fontId="22" fillId="0" borderId="0" xfId="5" applyFill="1" applyBorder="1" applyAlignment="1">
      <alignment vertical="center"/>
    </xf>
    <xf numFmtId="164" fontId="22" fillId="0" borderId="0" xfId="5" applyNumberFormat="1" applyFill="1" applyBorder="1" applyAlignment="1">
      <alignment vertical="center"/>
    </xf>
    <xf numFmtId="0" fontId="4" fillId="0" borderId="0" xfId="5" applyFont="1" applyFill="1" applyBorder="1" applyAlignment="1">
      <alignment vertical="center"/>
    </xf>
    <xf numFmtId="164" fontId="4" fillId="0" borderId="0" xfId="5" applyNumberFormat="1" applyFont="1" applyFill="1" applyBorder="1" applyAlignment="1">
      <alignment vertical="center"/>
    </xf>
    <xf numFmtId="164" fontId="14" fillId="0" borderId="0" xfId="5" applyNumberFormat="1" applyFont="1" applyFill="1" applyBorder="1" applyAlignment="1">
      <alignment horizontal="center" vertical="center"/>
    </xf>
    <xf numFmtId="164" fontId="0" fillId="0" borderId="0" xfId="0" applyNumberFormat="1" applyAlignment="1">
      <alignment vertical="center"/>
    </xf>
    <xf numFmtId="0" fontId="22" fillId="0" borderId="3" xfId="5" applyFill="1" applyBorder="1" applyAlignment="1">
      <alignment vertical="center"/>
    </xf>
    <xf numFmtId="0" fontId="3" fillId="0" borderId="3" xfId="5" applyFont="1" applyFill="1" applyBorder="1" applyAlignment="1">
      <alignment vertical="center"/>
    </xf>
    <xf numFmtId="0" fontId="0" fillId="0" borderId="3" xfId="0" applyBorder="1" applyAlignment="1">
      <alignment vertical="center"/>
    </xf>
    <xf numFmtId="0" fontId="9" fillId="0" borderId="0" xfId="0" applyFont="1" applyFill="1" applyBorder="1" applyAlignment="1">
      <alignment vertical="center"/>
    </xf>
    <xf numFmtId="0" fontId="22" fillId="0" borderId="0" xfId="5" applyAlignment="1">
      <alignment vertical="center"/>
    </xf>
    <xf numFmtId="0" fontId="8" fillId="0" borderId="0" xfId="5" quotePrefix="1" applyFont="1" applyAlignment="1">
      <alignment vertical="center"/>
    </xf>
    <xf numFmtId="164" fontId="22" fillId="0" borderId="0" xfId="5" applyNumberFormat="1" applyAlignment="1">
      <alignment vertical="center"/>
    </xf>
    <xf numFmtId="0" fontId="5" fillId="0" borderId="0" xfId="0" applyFont="1" applyBorder="1" applyAlignment="1">
      <alignment vertical="center"/>
    </xf>
    <xf numFmtId="164" fontId="5" fillId="0" borderId="0" xfId="0" applyNumberFormat="1" applyFont="1" applyAlignment="1">
      <alignment horizontal="right" vertical="center"/>
    </xf>
    <xf numFmtId="0" fontId="0" fillId="0" borderId="12" xfId="0" applyBorder="1" applyAlignment="1">
      <alignment vertical="center"/>
    </xf>
    <xf numFmtId="0" fontId="6" fillId="0" borderId="0" xfId="0" applyFont="1" applyBorder="1" applyAlignment="1">
      <alignment vertical="center"/>
    </xf>
    <xf numFmtId="0" fontId="38" fillId="0" borderId="12" xfId="0" applyFont="1" applyBorder="1" applyAlignment="1">
      <alignment vertical="center"/>
    </xf>
    <xf numFmtId="0" fontId="5" fillId="0" borderId="0" xfId="0" applyFont="1" applyAlignment="1">
      <alignment horizontal="right" vertical="center"/>
    </xf>
    <xf numFmtId="0" fontId="16" fillId="0" borderId="12" xfId="0" applyFont="1" applyBorder="1" applyAlignment="1">
      <alignment horizontal="right" vertical="center"/>
    </xf>
    <xf numFmtId="0" fontId="12" fillId="0" borderId="0" xfId="0" applyFont="1" applyFill="1" applyAlignment="1">
      <alignment vertical="center"/>
    </xf>
    <xf numFmtId="0" fontId="40" fillId="0" borderId="0" xfId="0" applyFont="1" applyFill="1" applyBorder="1" applyAlignment="1">
      <alignment vertical="center"/>
    </xf>
    <xf numFmtId="0" fontId="5" fillId="3" borderId="0" xfId="0" applyFont="1" applyFill="1" applyBorder="1" applyAlignment="1">
      <alignment horizontal="center" vertical="center"/>
    </xf>
    <xf numFmtId="1" fontId="58" fillId="0" borderId="10" xfId="1" applyNumberFormat="1" applyFont="1" applyBorder="1" applyAlignment="1">
      <alignment horizontal="center" vertical="center"/>
    </xf>
    <xf numFmtId="0" fontId="58" fillId="0" borderId="10" xfId="1" applyFont="1" applyBorder="1" applyAlignment="1">
      <alignment horizontal="center" vertical="center"/>
    </xf>
    <xf numFmtId="0" fontId="58" fillId="0" borderId="26" xfId="1" applyFont="1" applyBorder="1" applyAlignment="1">
      <alignment horizontal="center" vertical="center"/>
    </xf>
    <xf numFmtId="1" fontId="57" fillId="0" borderId="30" xfId="1" applyNumberFormat="1" applyFont="1" applyBorder="1" applyAlignment="1">
      <alignment horizontal="center" vertical="center"/>
    </xf>
    <xf numFmtId="2" fontId="60" fillId="0" borderId="13" xfId="1" applyNumberFormat="1" applyFont="1" applyBorder="1" applyAlignment="1">
      <alignment horizontal="center" vertical="center"/>
    </xf>
    <xf numFmtId="2" fontId="60" fillId="0" borderId="27" xfId="1" applyNumberFormat="1" applyFont="1" applyBorder="1" applyAlignment="1">
      <alignment horizontal="center" vertical="center"/>
    </xf>
    <xf numFmtId="1" fontId="57" fillId="10" borderId="30" xfId="1" applyNumberFormat="1" applyFont="1" applyFill="1" applyBorder="1" applyAlignment="1">
      <alignment horizontal="center" vertical="center"/>
    </xf>
    <xf numFmtId="2" fontId="60" fillId="10" borderId="13" xfId="1" applyNumberFormat="1" applyFont="1" applyFill="1" applyBorder="1" applyAlignment="1">
      <alignment horizontal="center" vertical="center"/>
    </xf>
    <xf numFmtId="2" fontId="60" fillId="10" borderId="27" xfId="1" applyNumberFormat="1" applyFont="1" applyFill="1" applyBorder="1" applyAlignment="1">
      <alignment horizontal="center" vertical="center"/>
    </xf>
    <xf numFmtId="0" fontId="57" fillId="0" borderId="30" xfId="1" applyFont="1" applyBorder="1" applyAlignment="1">
      <alignment horizontal="center" vertical="center"/>
    </xf>
    <xf numFmtId="0" fontId="57" fillId="10" borderId="30" xfId="1" applyFont="1" applyFill="1" applyBorder="1" applyAlignment="1">
      <alignment horizontal="center" vertical="center"/>
    </xf>
    <xf numFmtId="0" fontId="57" fillId="10" borderId="32" xfId="1" applyFont="1" applyFill="1" applyBorder="1" applyAlignment="1">
      <alignment horizontal="center" vertical="center"/>
    </xf>
    <xf numFmtId="2" fontId="60" fillId="10" borderId="22" xfId="1" applyNumberFormat="1" applyFont="1" applyFill="1" applyBorder="1" applyAlignment="1">
      <alignment horizontal="center" vertical="center"/>
    </xf>
    <xf numFmtId="2" fontId="60" fillId="10" borderId="31" xfId="1" applyNumberFormat="1" applyFont="1" applyFill="1" applyBorder="1" applyAlignment="1">
      <alignment horizontal="center" vertical="center"/>
    </xf>
    <xf numFmtId="0" fontId="61" fillId="0" borderId="0" xfId="1" applyFont="1"/>
    <xf numFmtId="0" fontId="42" fillId="0" borderId="0" xfId="0" applyFont="1" applyBorder="1" applyAlignment="1">
      <alignment vertical="center"/>
    </xf>
    <xf numFmtId="1" fontId="45" fillId="0" borderId="3" xfId="0" applyNumberFormat="1" applyFont="1" applyBorder="1" applyAlignment="1">
      <alignment horizontal="center" vertical="center"/>
    </xf>
    <xf numFmtId="0" fontId="62" fillId="0" borderId="0" xfId="1" applyFont="1" applyAlignment="1">
      <alignment horizontal="center" vertical="center" wrapText="1"/>
    </xf>
    <xf numFmtId="0" fontId="62" fillId="0" borderId="0" xfId="1" applyFont="1" applyAlignment="1">
      <alignment horizontal="center" vertical="center"/>
    </xf>
    <xf numFmtId="0" fontId="62" fillId="0" borderId="0" xfId="1" applyFont="1" applyAlignment="1">
      <alignment vertical="center"/>
    </xf>
    <xf numFmtId="0" fontId="5" fillId="0" borderId="3" xfId="1" applyFont="1" applyBorder="1" applyAlignment="1">
      <alignment horizontal="center" vertical="center" wrapText="1"/>
    </xf>
    <xf numFmtId="0" fontId="5" fillId="0" borderId="0" xfId="1" applyFont="1" applyAlignment="1">
      <alignment horizontal="right" vertical="center"/>
    </xf>
    <xf numFmtId="0" fontId="5" fillId="0" borderId="0" xfId="1" applyFont="1" applyAlignment="1">
      <alignment vertical="center"/>
    </xf>
    <xf numFmtId="0" fontId="5" fillId="0" borderId="23" xfId="1" applyFont="1" applyBorder="1" applyAlignment="1">
      <alignment horizontal="right" vertical="center"/>
    </xf>
    <xf numFmtId="0" fontId="5" fillId="0" borderId="23" xfId="1" applyFont="1" applyBorder="1" applyAlignment="1">
      <alignment vertical="center"/>
    </xf>
    <xf numFmtId="0" fontId="43" fillId="11" borderId="0" xfId="1" applyFont="1" applyFill="1" applyAlignment="1">
      <alignment vertical="center"/>
    </xf>
    <xf numFmtId="0" fontId="56" fillId="0" borderId="35" xfId="1" applyFont="1" applyBorder="1" applyAlignment="1">
      <alignment horizontal="center" vertical="center" wrapText="1"/>
    </xf>
    <xf numFmtId="166" fontId="56" fillId="0" borderId="34" xfId="1" applyNumberFormat="1" applyFont="1" applyBorder="1" applyAlignment="1">
      <alignment horizontal="center" vertical="center"/>
    </xf>
    <xf numFmtId="166" fontId="56" fillId="0" borderId="33" xfId="1" applyNumberFormat="1" applyFont="1" applyBorder="1" applyAlignment="1">
      <alignment horizontal="center" vertical="center"/>
    </xf>
    <xf numFmtId="0" fontId="65" fillId="13" borderId="0" xfId="1" applyFont="1" applyFill="1" applyAlignment="1">
      <alignment vertical="center"/>
    </xf>
    <xf numFmtId="5" fontId="65" fillId="13" borderId="3" xfId="1" applyNumberFormat="1" applyFont="1" applyFill="1" applyBorder="1" applyAlignment="1">
      <alignment horizontal="center" vertical="center"/>
    </xf>
    <xf numFmtId="164" fontId="0" fillId="14" borderId="7" xfId="0" applyNumberFormat="1" applyFill="1" applyBorder="1" applyAlignment="1">
      <alignment horizontal="center" vertical="center"/>
    </xf>
    <xf numFmtId="164" fontId="22" fillId="14" borderId="8" xfId="5" applyNumberFormat="1" applyFill="1" applyBorder="1" applyAlignment="1">
      <alignment horizontal="center" vertical="center"/>
    </xf>
    <xf numFmtId="164" fontId="0" fillId="14" borderId="3" xfId="0" applyNumberFormat="1" applyFill="1" applyBorder="1" applyAlignment="1">
      <alignment horizontal="center" vertical="center"/>
    </xf>
    <xf numFmtId="164" fontId="22" fillId="14" borderId="6" xfId="5" applyNumberFormat="1" applyFill="1" applyBorder="1" applyAlignment="1">
      <alignment horizontal="center" vertical="center"/>
    </xf>
    <xf numFmtId="164" fontId="0" fillId="14" borderId="4" xfId="0" applyNumberFormat="1" applyFill="1" applyBorder="1" applyAlignment="1">
      <alignment horizontal="center" vertical="center"/>
    </xf>
    <xf numFmtId="164" fontId="22" fillId="14" borderId="5" xfId="5" applyNumberFormat="1" applyFill="1" applyBorder="1" applyAlignment="1">
      <alignment horizontal="center" vertical="center"/>
    </xf>
    <xf numFmtId="164" fontId="22" fillId="14" borderId="3" xfId="5" applyNumberFormat="1" applyFill="1" applyBorder="1" applyAlignment="1">
      <alignment horizontal="center" vertical="center"/>
    </xf>
    <xf numFmtId="14" fontId="30" fillId="14" borderId="3" xfId="0" applyNumberFormat="1" applyFont="1" applyFill="1" applyBorder="1" applyAlignment="1" applyProtection="1">
      <alignment horizontal="center" vertical="center"/>
      <protection locked="0"/>
    </xf>
    <xf numFmtId="164" fontId="22" fillId="14" borderId="4" xfId="5" applyNumberFormat="1" applyFill="1" applyBorder="1" applyAlignment="1">
      <alignment horizontal="center" vertical="center"/>
    </xf>
    <xf numFmtId="0" fontId="22" fillId="0" borderId="0" xfId="5" applyFill="1" applyBorder="1" applyAlignment="1">
      <alignment vertical="center" wrapText="1"/>
    </xf>
    <xf numFmtId="0" fontId="14" fillId="0" borderId="0" xfId="5" applyFont="1" applyFill="1" applyBorder="1" applyAlignment="1">
      <alignment horizontal="right" vertical="center"/>
    </xf>
    <xf numFmtId="0" fontId="3" fillId="16" borderId="3" xfId="5" applyFont="1" applyFill="1" applyBorder="1" applyAlignment="1">
      <alignment vertical="center"/>
    </xf>
    <xf numFmtId="0" fontId="22" fillId="16" borderId="3" xfId="5" applyFont="1" applyFill="1" applyBorder="1" applyAlignment="1">
      <alignment vertical="center"/>
    </xf>
    <xf numFmtId="0" fontId="67" fillId="0" borderId="0" xfId="0" applyFont="1" applyAlignment="1">
      <alignment vertical="center" wrapText="1"/>
    </xf>
    <xf numFmtId="0" fontId="3" fillId="0" borderId="0" xfId="0" applyFont="1"/>
    <xf numFmtId="0" fontId="68" fillId="0" borderId="0" xfId="19"/>
    <xf numFmtId="0" fontId="22" fillId="16" borderId="4" xfId="5" applyFont="1" applyFill="1" applyBorder="1" applyAlignment="1">
      <alignment vertical="center"/>
    </xf>
    <xf numFmtId="0" fontId="69" fillId="3" borderId="0" xfId="0" applyFont="1" applyFill="1" applyAlignment="1">
      <alignment vertical="center"/>
    </xf>
    <xf numFmtId="0" fontId="72" fillId="3" borderId="0" xfId="0" applyFont="1" applyFill="1" applyBorder="1" applyAlignment="1">
      <alignment vertical="center"/>
    </xf>
    <xf numFmtId="0" fontId="69" fillId="3" borderId="0" xfId="0" applyFont="1" applyFill="1" applyBorder="1" applyAlignment="1">
      <alignment vertical="center"/>
    </xf>
    <xf numFmtId="0" fontId="3" fillId="16" borderId="2" xfId="5" applyFont="1" applyFill="1" applyBorder="1" applyAlignment="1">
      <alignment vertical="center"/>
    </xf>
    <xf numFmtId="0" fontId="22" fillId="3" borderId="2" xfId="5" applyFill="1" applyBorder="1" applyAlignment="1">
      <alignment vertical="center"/>
    </xf>
    <xf numFmtId="164" fontId="22" fillId="14" borderId="2" xfId="5" applyNumberFormat="1" applyFill="1" applyBorder="1" applyAlignment="1">
      <alignment horizontal="center" vertical="center"/>
    </xf>
    <xf numFmtId="0" fontId="22" fillId="0" borderId="10" xfId="5" applyBorder="1" applyAlignment="1">
      <alignment vertical="center"/>
    </xf>
    <xf numFmtId="0" fontId="3" fillId="16" borderId="7" xfId="5" applyFont="1" applyFill="1" applyBorder="1" applyAlignment="1">
      <alignment vertical="center"/>
    </xf>
    <xf numFmtId="164" fontId="22" fillId="14" borderId="7" xfId="5" applyNumberFormat="1" applyFill="1" applyBorder="1" applyAlignment="1">
      <alignment horizontal="center" vertical="center"/>
    </xf>
    <xf numFmtId="164" fontId="22" fillId="2" borderId="4" xfId="5" applyNumberFormat="1" applyFill="1" applyBorder="1" applyAlignment="1">
      <alignment horizontal="center" vertical="center"/>
    </xf>
    <xf numFmtId="164" fontId="14" fillId="4" borderId="47" xfId="5" applyNumberFormat="1" applyFont="1" applyFill="1" applyBorder="1" applyAlignment="1">
      <alignment horizontal="center" vertical="center"/>
    </xf>
    <xf numFmtId="164" fontId="14" fillId="0" borderId="3" xfId="5" applyNumberFormat="1" applyFont="1" applyBorder="1" applyAlignment="1">
      <alignment horizontal="right" vertical="center" wrapText="1"/>
    </xf>
    <xf numFmtId="0" fontId="14" fillId="3" borderId="3" xfId="0" applyFont="1" applyFill="1" applyBorder="1" applyAlignment="1">
      <alignment horizontal="right" vertical="center"/>
    </xf>
    <xf numFmtId="0" fontId="14" fillId="14" borderId="3" xfId="5" applyNumberFormat="1" applyFont="1" applyFill="1" applyBorder="1" applyAlignment="1">
      <alignment horizontal="center" vertical="center" wrapText="1"/>
    </xf>
    <xf numFmtId="0" fontId="14" fillId="0" borderId="3" xfId="0" applyFont="1" applyFill="1" applyBorder="1" applyAlignment="1" applyProtection="1">
      <alignment horizontal="right" vertical="center"/>
      <protection locked="0"/>
    </xf>
    <xf numFmtId="0" fontId="13" fillId="0" borderId="48" xfId="5" applyFont="1" applyFill="1" applyBorder="1" applyAlignment="1">
      <alignment horizontal="right" vertical="center"/>
    </xf>
    <xf numFmtId="0" fontId="12" fillId="14" borderId="2" xfId="0" applyFont="1" applyFill="1" applyBorder="1" applyAlignment="1">
      <alignment horizontal="center" vertical="center"/>
    </xf>
    <xf numFmtId="0" fontId="14" fillId="0" borderId="2" xfId="5" applyFont="1" applyBorder="1" applyAlignment="1">
      <alignment horizontal="right" vertical="center" wrapText="1"/>
    </xf>
    <xf numFmtId="0" fontId="12" fillId="0" borderId="2" xfId="0" applyFont="1" applyBorder="1" applyAlignment="1">
      <alignment vertical="center"/>
    </xf>
    <xf numFmtId="0" fontId="14" fillId="3" borderId="24" xfId="5" applyFont="1" applyFill="1" applyBorder="1" applyAlignment="1">
      <alignment horizontal="right" vertical="center"/>
    </xf>
    <xf numFmtId="0" fontId="14" fillId="0" borderId="51" xfId="5" applyFont="1" applyBorder="1" applyAlignment="1">
      <alignment horizontal="right" vertical="center" wrapText="1"/>
    </xf>
    <xf numFmtId="0" fontId="23" fillId="14" borderId="18" xfId="5" applyFont="1" applyFill="1" applyBorder="1" applyAlignment="1">
      <alignment horizontal="center" vertical="center" wrapText="1"/>
    </xf>
    <xf numFmtId="0" fontId="14" fillId="0" borderId="18" xfId="5" applyFont="1" applyBorder="1" applyAlignment="1">
      <alignment horizontal="right" vertical="center" wrapText="1"/>
    </xf>
    <xf numFmtId="9" fontId="22" fillId="17" borderId="3" xfId="5" applyNumberFormat="1" applyFill="1" applyBorder="1" applyAlignment="1">
      <alignment horizontal="center" vertical="center"/>
    </xf>
    <xf numFmtId="0" fontId="3" fillId="16" borderId="4" xfId="5" applyFont="1" applyFill="1" applyBorder="1" applyAlignment="1">
      <alignment vertical="center"/>
    </xf>
    <xf numFmtId="9" fontId="22" fillId="17" borderId="4" xfId="5" applyNumberFormat="1" applyFill="1" applyBorder="1" applyAlignment="1">
      <alignment horizontal="center" vertical="center"/>
    </xf>
    <xf numFmtId="0" fontId="0" fillId="4" borderId="12" xfId="0" applyFill="1" applyBorder="1" applyAlignment="1">
      <alignment horizontal="left" vertical="center"/>
    </xf>
    <xf numFmtId="0" fontId="0" fillId="4" borderId="52" xfId="0" applyFill="1" applyBorder="1" applyAlignment="1">
      <alignment horizontal="left" vertical="center"/>
    </xf>
    <xf numFmtId="9" fontId="22" fillId="14" borderId="7" xfId="5" applyNumberFormat="1" applyFill="1" applyBorder="1" applyAlignment="1">
      <alignment horizontal="center" vertical="center"/>
    </xf>
    <xf numFmtId="9" fontId="22" fillId="17" borderId="7" xfId="5" applyNumberFormat="1" applyFill="1" applyBorder="1" applyAlignment="1">
      <alignment horizontal="center" vertical="center"/>
    </xf>
    <xf numFmtId="0" fontId="3" fillId="0" borderId="3" xfId="20" applyBorder="1"/>
    <xf numFmtId="0" fontId="3" fillId="0" borderId="3" xfId="20" applyBorder="1" applyAlignment="1">
      <alignment horizontal="right" vertical="center"/>
    </xf>
    <xf numFmtId="164" fontId="3" fillId="2" borderId="7" xfId="20" applyNumberFormat="1" applyFill="1" applyBorder="1" applyAlignment="1">
      <alignment horizontal="center"/>
    </xf>
    <xf numFmtId="164" fontId="3" fillId="2" borderId="11" xfId="20" applyNumberFormat="1" applyFill="1" applyBorder="1" applyAlignment="1">
      <alignment horizontal="center"/>
    </xf>
    <xf numFmtId="0" fontId="12" fillId="0" borderId="0" xfId="0" applyFont="1"/>
    <xf numFmtId="164" fontId="3" fillId="2" borderId="3" xfId="20" applyNumberFormat="1" applyFill="1" applyBorder="1" applyAlignment="1">
      <alignment horizontal="center"/>
    </xf>
    <xf numFmtId="0" fontId="3" fillId="5" borderId="0" xfId="0" applyFont="1" applyFill="1"/>
    <xf numFmtId="0" fontId="3" fillId="0" borderId="7" xfId="20" applyBorder="1"/>
    <xf numFmtId="0" fontId="12" fillId="0" borderId="0" xfId="0" applyFont="1" applyBorder="1"/>
    <xf numFmtId="0" fontId="15" fillId="0" borderId="0" xfId="0" applyFont="1" applyBorder="1"/>
    <xf numFmtId="164" fontId="14" fillId="3" borderId="0" xfId="20" applyNumberFormat="1" applyFont="1" applyFill="1" applyBorder="1" applyAlignment="1">
      <alignment horizontal="center"/>
    </xf>
    <xf numFmtId="0" fontId="12" fillId="0" borderId="23" xfId="0" applyFont="1" applyBorder="1"/>
    <xf numFmtId="0" fontId="14" fillId="3" borderId="23" xfId="20" applyFont="1" applyFill="1" applyBorder="1" applyAlignment="1">
      <alignment horizontal="right"/>
    </xf>
    <xf numFmtId="164" fontId="14" fillId="3" borderId="23" xfId="20" applyNumberFormat="1" applyFont="1" applyFill="1" applyBorder="1" applyAlignment="1">
      <alignment horizontal="center"/>
    </xf>
    <xf numFmtId="0" fontId="3" fillId="0" borderId="2" xfId="20" applyBorder="1"/>
    <xf numFmtId="164" fontId="3" fillId="2" borderId="2" xfId="20" applyNumberFormat="1" applyFill="1" applyBorder="1" applyAlignment="1">
      <alignment horizontal="center"/>
    </xf>
    <xf numFmtId="9" fontId="22" fillId="14" borderId="2" xfId="5" applyNumberFormat="1" applyFill="1" applyBorder="1" applyAlignment="1">
      <alignment horizontal="center" vertical="center"/>
    </xf>
    <xf numFmtId="9" fontId="22" fillId="17" borderId="2" xfId="5" applyNumberFormat="1" applyFill="1" applyBorder="1" applyAlignment="1">
      <alignment horizontal="center" vertical="center"/>
    </xf>
    <xf numFmtId="0" fontId="25" fillId="20" borderId="18" xfId="0" applyFont="1" applyFill="1" applyBorder="1" applyAlignment="1">
      <alignment horizontal="center" vertical="center"/>
    </xf>
    <xf numFmtId="164" fontId="3" fillId="14" borderId="2" xfId="20" applyNumberFormat="1" applyFill="1" applyBorder="1" applyAlignment="1">
      <alignment horizontal="center"/>
    </xf>
    <xf numFmtId="164" fontId="3" fillId="14" borderId="28" xfId="20" applyNumberFormat="1" applyFill="1" applyBorder="1" applyAlignment="1">
      <alignment horizontal="center"/>
    </xf>
    <xf numFmtId="164" fontId="3" fillId="14" borderId="6" xfId="20" applyNumberFormat="1" applyFill="1" applyBorder="1" applyAlignment="1">
      <alignment horizontal="center"/>
    </xf>
    <xf numFmtId="164" fontId="3" fillId="14" borderId="4" xfId="20" applyNumberFormat="1" applyFill="1" applyBorder="1" applyAlignment="1">
      <alignment horizontal="center"/>
    </xf>
    <xf numFmtId="164" fontId="3" fillId="14" borderId="5" xfId="20" applyNumberFormat="1" applyFill="1" applyBorder="1" applyAlignment="1">
      <alignment horizontal="center"/>
    </xf>
    <xf numFmtId="164" fontId="3" fillId="14" borderId="7" xfId="20" applyNumberFormat="1" applyFill="1" applyBorder="1" applyAlignment="1">
      <alignment horizontal="center"/>
    </xf>
    <xf numFmtId="164" fontId="3" fillId="14" borderId="8" xfId="20" applyNumberFormat="1" applyFill="1" applyBorder="1" applyAlignment="1">
      <alignment horizontal="center"/>
    </xf>
    <xf numFmtId="164" fontId="3" fillId="14" borderId="3" xfId="20" applyNumberFormat="1" applyFill="1" applyBorder="1" applyAlignment="1">
      <alignment horizontal="center"/>
    </xf>
    <xf numFmtId="164" fontId="14" fillId="0" borderId="2" xfId="5" applyNumberFormat="1" applyFont="1" applyBorder="1" applyAlignment="1">
      <alignment horizontal="right" vertical="center"/>
    </xf>
    <xf numFmtId="0" fontId="18" fillId="14" borderId="6" xfId="0" applyNumberFormat="1" applyFont="1" applyFill="1" applyBorder="1" applyAlignment="1">
      <alignment horizontal="center" vertical="center"/>
    </xf>
    <xf numFmtId="14" fontId="30" fillId="14" borderId="2" xfId="0" applyNumberFormat="1"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0" fillId="0" borderId="13" xfId="0" applyFill="1" applyBorder="1"/>
    <xf numFmtId="164" fontId="14" fillId="4" borderId="47" xfId="20" applyNumberFormat="1" applyFont="1" applyFill="1" applyBorder="1" applyAlignment="1">
      <alignment horizontal="center"/>
    </xf>
    <xf numFmtId="0" fontId="4" fillId="0" borderId="0" xfId="0" applyFont="1" applyBorder="1"/>
    <xf numFmtId="0" fontId="0" fillId="0" borderId="0" xfId="0" applyBorder="1" applyAlignment="1">
      <alignment vertical="center"/>
    </xf>
    <xf numFmtId="0" fontId="12" fillId="0" borderId="0" xfId="0" applyFont="1" applyBorder="1" applyAlignment="1">
      <alignment vertical="center"/>
    </xf>
    <xf numFmtId="0" fontId="0" fillId="0" borderId="0" xfId="0" applyBorder="1"/>
    <xf numFmtId="0" fontId="15" fillId="3" borderId="0" xfId="0" applyFont="1" applyFill="1" applyBorder="1"/>
    <xf numFmtId="0" fontId="12" fillId="3" borderId="0" xfId="0" applyFont="1" applyFill="1" applyBorder="1"/>
    <xf numFmtId="0" fontId="3" fillId="16" borderId="16" xfId="5" applyFont="1" applyFill="1" applyBorder="1" applyAlignment="1">
      <alignment vertical="center"/>
    </xf>
    <xf numFmtId="0" fontId="3" fillId="0" borderId="4" xfId="20" applyBorder="1" applyAlignment="1">
      <alignment horizontal="right" vertical="center"/>
    </xf>
    <xf numFmtId="164" fontId="3" fillId="2" borderId="16" xfId="20" applyNumberFormat="1" applyFill="1" applyBorder="1" applyAlignment="1">
      <alignment horizontal="center"/>
    </xf>
    <xf numFmtId="9" fontId="22" fillId="14" borderId="16" xfId="5" applyNumberFormat="1" applyFill="1" applyBorder="1" applyAlignment="1">
      <alignment horizontal="center" vertical="center"/>
    </xf>
    <xf numFmtId="9" fontId="22" fillId="17" borderId="16" xfId="5" applyNumberFormat="1" applyFill="1" applyBorder="1" applyAlignment="1">
      <alignment horizontal="center" vertical="center"/>
    </xf>
    <xf numFmtId="164" fontId="14" fillId="18" borderId="47" xfId="20" applyNumberFormat="1" applyFont="1" applyFill="1" applyBorder="1" applyAlignment="1">
      <alignment horizontal="center"/>
    </xf>
    <xf numFmtId="164" fontId="3" fillId="2" borderId="4" xfId="20" applyNumberFormat="1" applyFill="1" applyBorder="1" applyAlignment="1">
      <alignment horizontal="center"/>
    </xf>
    <xf numFmtId="0" fontId="3" fillId="0" borderId="24" xfId="20" applyBorder="1"/>
    <xf numFmtId="0" fontId="3" fillId="0" borderId="62" xfId="20" applyBorder="1"/>
    <xf numFmtId="0" fontId="14" fillId="3" borderId="63" xfId="20" applyFont="1" applyFill="1" applyBorder="1" applyAlignment="1">
      <alignment horizontal="right"/>
    </xf>
    <xf numFmtId="0" fontId="7" fillId="4" borderId="14" xfId="5" applyFont="1" applyFill="1" applyBorder="1" applyAlignment="1">
      <alignment horizontal="left" vertical="center"/>
    </xf>
    <xf numFmtId="164" fontId="14" fillId="4" borderId="60" xfId="20" applyNumberFormat="1" applyFont="1" applyFill="1" applyBorder="1" applyAlignment="1">
      <alignment horizontal="center"/>
    </xf>
    <xf numFmtId="164" fontId="22" fillId="17" borderId="8" xfId="5" applyNumberFormat="1" applyFill="1" applyBorder="1" applyAlignment="1">
      <alignment horizontal="center" vertical="center"/>
    </xf>
    <xf numFmtId="164" fontId="22" fillId="17" borderId="17" xfId="5" applyNumberFormat="1" applyFill="1" applyBorder="1" applyAlignment="1">
      <alignment horizontal="center" vertical="center"/>
    </xf>
    <xf numFmtId="0" fontId="7" fillId="4" borderId="43" xfId="5" applyFont="1" applyFill="1" applyBorder="1" applyAlignment="1">
      <alignment horizontal="left" vertical="center"/>
    </xf>
    <xf numFmtId="0" fontId="7" fillId="4" borderId="12" xfId="5" applyFont="1" applyFill="1" applyBorder="1" applyAlignment="1">
      <alignment horizontal="left" vertical="center"/>
    </xf>
    <xf numFmtId="0" fontId="7" fillId="4" borderId="22" xfId="5" applyFont="1" applyFill="1" applyBorder="1" applyAlignment="1">
      <alignment horizontal="left" vertical="center"/>
    </xf>
    <xf numFmtId="164" fontId="14" fillId="8" borderId="59" xfId="20" applyNumberFormat="1" applyFont="1" applyFill="1" applyBorder="1" applyAlignment="1">
      <alignment horizontal="center"/>
    </xf>
    <xf numFmtId="164" fontId="14" fillId="8" borderId="15" xfId="20" applyNumberFormat="1" applyFont="1" applyFill="1" applyBorder="1" applyAlignment="1">
      <alignment horizontal="center"/>
    </xf>
    <xf numFmtId="164" fontId="14" fillId="18" borderId="66" xfId="20" applyNumberFormat="1" applyFont="1" applyFill="1" applyBorder="1" applyAlignment="1">
      <alignment horizontal="center"/>
    </xf>
    <xf numFmtId="164" fontId="14" fillId="18" borderId="55" xfId="20" applyNumberFormat="1" applyFont="1" applyFill="1" applyBorder="1" applyAlignment="1">
      <alignment horizontal="center"/>
    </xf>
    <xf numFmtId="164" fontId="14" fillId="8" borderId="67" xfId="20" applyNumberFormat="1" applyFont="1" applyFill="1" applyBorder="1" applyAlignment="1">
      <alignment horizontal="center"/>
    </xf>
    <xf numFmtId="0" fontId="7" fillId="4" borderId="1" xfId="5" applyFont="1" applyFill="1" applyBorder="1" applyAlignment="1">
      <alignment horizontal="left" vertical="center"/>
    </xf>
    <xf numFmtId="0" fontId="7" fillId="4" borderId="13" xfId="5" applyFont="1" applyFill="1" applyBorder="1" applyAlignment="1">
      <alignment horizontal="left" vertical="center"/>
    </xf>
    <xf numFmtId="0" fontId="14" fillId="3" borderId="14" xfId="20" applyFont="1" applyFill="1" applyBorder="1" applyAlignment="1">
      <alignment horizontal="right"/>
    </xf>
    <xf numFmtId="0" fontId="12" fillId="3" borderId="12" xfId="20" applyFont="1" applyFill="1" applyBorder="1" applyAlignment="1">
      <alignment horizontal="right"/>
    </xf>
    <xf numFmtId="164" fontId="14" fillId="3" borderId="12" xfId="20" applyNumberFormat="1" applyFont="1" applyFill="1" applyBorder="1" applyAlignment="1">
      <alignment horizontal="center"/>
    </xf>
    <xf numFmtId="164" fontId="14" fillId="3" borderId="12" xfId="20" applyNumberFormat="1" applyFont="1" applyFill="1" applyBorder="1" applyAlignment="1">
      <alignment horizontal="center" wrapText="1"/>
    </xf>
    <xf numFmtId="164" fontId="22" fillId="17" borderId="28" xfId="5" applyNumberFormat="1" applyFill="1" applyBorder="1" applyAlignment="1">
      <alignment horizontal="center" vertical="center"/>
    </xf>
    <xf numFmtId="0" fontId="4" fillId="0" borderId="41" xfId="0" applyFont="1" applyBorder="1"/>
    <xf numFmtId="0" fontId="4" fillId="0" borderId="42" xfId="0" applyFont="1" applyBorder="1"/>
    <xf numFmtId="0" fontId="15" fillId="0" borderId="42" xfId="0" applyFont="1" applyBorder="1"/>
    <xf numFmtId="0" fontId="15" fillId="3" borderId="20" xfId="0" applyFont="1" applyFill="1" applyBorder="1"/>
    <xf numFmtId="0" fontId="0" fillId="3" borderId="42" xfId="0" applyFill="1" applyBorder="1" applyAlignment="1">
      <alignment vertical="center"/>
    </xf>
    <xf numFmtId="0" fontId="70" fillId="3" borderId="43" xfId="5" applyFont="1" applyFill="1" applyBorder="1" applyAlignment="1">
      <alignment horizontal="left" vertical="center"/>
    </xf>
    <xf numFmtId="0" fontId="69" fillId="3" borderId="1" xfId="0" applyFont="1" applyFill="1" applyBorder="1" applyAlignment="1">
      <alignment horizontal="left" vertical="center"/>
    </xf>
    <xf numFmtId="0" fontId="69" fillId="3" borderId="60" xfId="0" applyFont="1" applyFill="1" applyBorder="1" applyAlignment="1">
      <alignment horizontal="left" vertical="center"/>
    </xf>
    <xf numFmtId="164" fontId="70" fillId="3" borderId="15" xfId="5" applyNumberFormat="1" applyFont="1" applyFill="1" applyBorder="1" applyAlignment="1">
      <alignment horizontal="center" vertical="center"/>
    </xf>
    <xf numFmtId="164" fontId="70" fillId="3" borderId="46" xfId="5" applyNumberFormat="1" applyFont="1" applyFill="1" applyBorder="1" applyAlignment="1">
      <alignment horizontal="center" vertical="center"/>
    </xf>
    <xf numFmtId="164" fontId="71" fillId="3" borderId="1" xfId="5" applyNumberFormat="1" applyFont="1" applyFill="1" applyBorder="1" applyAlignment="1">
      <alignment horizontal="center" vertical="center"/>
    </xf>
    <xf numFmtId="164" fontId="70" fillId="3" borderId="13" xfId="5" applyNumberFormat="1" applyFont="1" applyFill="1" applyBorder="1" applyAlignment="1">
      <alignment horizontal="center" vertical="center"/>
    </xf>
    <xf numFmtId="0" fontId="41" fillId="12" borderId="12" xfId="0" applyFont="1" applyFill="1" applyBorder="1" applyAlignment="1">
      <alignment horizontal="left" vertical="center"/>
    </xf>
    <xf numFmtId="164" fontId="14" fillId="12" borderId="47" xfId="5" applyNumberFormat="1" applyFont="1" applyFill="1" applyBorder="1" applyAlignment="1">
      <alignment horizontal="center" vertical="center"/>
    </xf>
    <xf numFmtId="164" fontId="14" fillId="12" borderId="59" xfId="5" applyNumberFormat="1" applyFont="1" applyFill="1" applyBorder="1" applyAlignment="1">
      <alignment horizontal="center" vertical="center"/>
    </xf>
    <xf numFmtId="164" fontId="14" fillId="3" borderId="0" xfId="5" applyNumberFormat="1" applyFont="1" applyFill="1" applyBorder="1" applyAlignment="1">
      <alignment horizontal="center" vertical="center"/>
    </xf>
    <xf numFmtId="0" fontId="22" fillId="0" borderId="24" xfId="5" applyFill="1" applyBorder="1" applyAlignment="1">
      <alignment vertical="center"/>
    </xf>
    <xf numFmtId="0" fontId="0" fillId="0" borderId="24" xfId="0" applyFill="1" applyBorder="1" applyAlignment="1">
      <alignment vertical="center"/>
    </xf>
    <xf numFmtId="0" fontId="0" fillId="0" borderId="24" xfId="0" applyBorder="1" applyAlignment="1">
      <alignment vertical="center"/>
    </xf>
    <xf numFmtId="0" fontId="3" fillId="0" borderId="0" xfId="5" applyFont="1" applyFill="1" applyBorder="1" applyAlignment="1">
      <alignment vertical="center"/>
    </xf>
    <xf numFmtId="0" fontId="24" fillId="20" borderId="55" xfId="5" applyFont="1" applyFill="1" applyBorder="1" applyAlignment="1">
      <alignment horizontal="center" vertical="center"/>
    </xf>
    <xf numFmtId="0" fontId="3" fillId="19" borderId="9" xfId="0" applyFont="1" applyFill="1" applyBorder="1"/>
    <xf numFmtId="0" fontId="3" fillId="19" borderId="0" xfId="0" applyFont="1" applyFill="1" applyBorder="1"/>
    <xf numFmtId="0" fontId="3" fillId="19" borderId="10" xfId="0" applyFont="1" applyFill="1" applyBorder="1"/>
    <xf numFmtId="0" fontId="0" fillId="0" borderId="62" xfId="0" applyBorder="1" applyAlignment="1">
      <alignment vertical="center"/>
    </xf>
    <xf numFmtId="164" fontId="14" fillId="4" borderId="52" xfId="20" applyNumberFormat="1" applyFont="1" applyFill="1" applyBorder="1" applyAlignment="1">
      <alignment horizontal="center"/>
    </xf>
    <xf numFmtId="164" fontId="14" fillId="8" borderId="47" xfId="20" applyNumberFormat="1" applyFont="1" applyFill="1" applyBorder="1" applyAlignment="1">
      <alignment horizontal="center"/>
    </xf>
    <xf numFmtId="0" fontId="24" fillId="20" borderId="67" xfId="5" applyFont="1" applyFill="1" applyBorder="1" applyAlignment="1">
      <alignment horizontal="center" vertical="center"/>
    </xf>
    <xf numFmtId="0" fontId="12" fillId="21" borderId="39" xfId="20" applyFont="1" applyFill="1" applyBorder="1" applyAlignment="1">
      <alignment horizontal="center" wrapText="1"/>
    </xf>
    <xf numFmtId="0" fontId="14" fillId="21" borderId="38" xfId="20" applyFont="1" applyFill="1" applyBorder="1" applyAlignment="1">
      <alignment horizontal="right"/>
    </xf>
    <xf numFmtId="0" fontId="12" fillId="21" borderId="38" xfId="20" applyFont="1" applyFill="1" applyBorder="1" applyAlignment="1">
      <alignment horizontal="right"/>
    </xf>
    <xf numFmtId="164" fontId="14" fillId="21" borderId="38" xfId="20" applyNumberFormat="1" applyFont="1" applyFill="1" applyBorder="1" applyAlignment="1">
      <alignment horizontal="center"/>
    </xf>
    <xf numFmtId="0" fontId="15" fillId="21" borderId="44" xfId="0" applyFont="1" applyFill="1" applyBorder="1"/>
    <xf numFmtId="0" fontId="0" fillId="21" borderId="43" xfId="0" applyFill="1" applyBorder="1" applyAlignment="1">
      <alignment vertical="center" wrapText="1"/>
    </xf>
    <xf numFmtId="0" fontId="14" fillId="21" borderId="12" xfId="20" applyFont="1" applyFill="1" applyBorder="1" applyAlignment="1">
      <alignment horizontal="right"/>
    </xf>
    <xf numFmtId="0" fontId="12" fillId="21" borderId="12" xfId="20" applyFont="1" applyFill="1" applyBorder="1" applyAlignment="1">
      <alignment horizontal="right"/>
    </xf>
    <xf numFmtId="164" fontId="14" fillId="21" borderId="12" xfId="20" applyNumberFormat="1" applyFont="1" applyFill="1" applyBorder="1" applyAlignment="1">
      <alignment horizontal="center"/>
    </xf>
    <xf numFmtId="164" fontId="14" fillId="21" borderId="12" xfId="20" applyNumberFormat="1" applyFont="1" applyFill="1" applyBorder="1" applyAlignment="1">
      <alignment horizontal="center" wrapText="1"/>
    </xf>
    <xf numFmtId="0" fontId="15" fillId="21" borderId="22" xfId="0" applyFont="1" applyFill="1" applyBorder="1"/>
    <xf numFmtId="0" fontId="60" fillId="0" borderId="0" xfId="0" applyFont="1" applyAlignment="1">
      <alignment vertical="center"/>
    </xf>
    <xf numFmtId="0" fontId="12" fillId="3" borderId="0" xfId="0" applyFont="1" applyFill="1" applyBorder="1" applyAlignment="1">
      <alignment vertical="center"/>
    </xf>
    <xf numFmtId="164" fontId="14" fillId="3" borderId="0" xfId="5" applyNumberFormat="1" applyFont="1" applyFill="1" applyBorder="1" applyAlignment="1">
      <alignment horizontal="center" vertical="center" wrapText="1"/>
    </xf>
    <xf numFmtId="165" fontId="15" fillId="3" borderId="0" xfId="0" applyNumberFormat="1" applyFont="1" applyFill="1" applyBorder="1" applyAlignment="1">
      <alignment vertical="center"/>
    </xf>
    <xf numFmtId="0" fontId="15" fillId="3" borderId="0" xfId="0" applyFont="1" applyFill="1" applyBorder="1" applyAlignment="1">
      <alignment vertical="center"/>
    </xf>
    <xf numFmtId="0" fontId="12" fillId="3" borderId="0" xfId="0" applyFont="1" applyFill="1" applyAlignment="1">
      <alignment vertical="center"/>
    </xf>
    <xf numFmtId="0" fontId="0" fillId="0" borderId="0" xfId="0" applyBorder="1" applyAlignment="1">
      <alignment vertical="center"/>
    </xf>
    <xf numFmtId="0" fontId="22" fillId="3" borderId="0" xfId="5" applyFill="1" applyBorder="1" applyAlignment="1">
      <alignment vertical="center"/>
    </xf>
    <xf numFmtId="0" fontId="0" fillId="3" borderId="0" xfId="0" applyFill="1" applyBorder="1" applyAlignment="1">
      <alignment vertical="center"/>
    </xf>
    <xf numFmtId="164" fontId="74" fillId="0" borderId="20" xfId="5" applyNumberFormat="1" applyFont="1" applyFill="1" applyBorder="1" applyAlignment="1">
      <alignment horizontal="center" vertical="center"/>
    </xf>
    <xf numFmtId="0" fontId="67" fillId="0" borderId="0" xfId="0" applyFont="1" applyAlignment="1">
      <alignment vertical="center"/>
    </xf>
    <xf numFmtId="0" fontId="3" fillId="0" borderId="41" xfId="0" applyFont="1" applyBorder="1"/>
    <xf numFmtId="0" fontId="3" fillId="0" borderId="42" xfId="0" applyFont="1" applyBorder="1"/>
    <xf numFmtId="0" fontId="3" fillId="3" borderId="42" xfId="0" applyFont="1" applyFill="1" applyBorder="1"/>
    <xf numFmtId="0" fontId="0" fillId="0" borderId="42" xfId="0" applyBorder="1"/>
    <xf numFmtId="0" fontId="3" fillId="0" borderId="65" xfId="0" applyFont="1" applyBorder="1"/>
    <xf numFmtId="0" fontId="0" fillId="0" borderId="65" xfId="0" applyBorder="1"/>
    <xf numFmtId="0" fontId="77" fillId="0" borderId="0" xfId="1" applyFont="1" applyAlignment="1">
      <alignment vertical="center"/>
    </xf>
    <xf numFmtId="0" fontId="77" fillId="0" borderId="0" xfId="1" applyFont="1" applyFill="1" applyAlignment="1">
      <alignment vertical="center"/>
    </xf>
    <xf numFmtId="0" fontId="0" fillId="0" borderId="0" xfId="0" applyBorder="1" applyAlignment="1">
      <alignment vertical="center"/>
    </xf>
    <xf numFmtId="0" fontId="22" fillId="0" borderId="0" xfId="5" applyFill="1" applyBorder="1" applyAlignment="1">
      <alignment vertical="center" wrapText="1"/>
    </xf>
    <xf numFmtId="0" fontId="22" fillId="3" borderId="0" xfId="5" applyFill="1" applyBorder="1" applyAlignment="1">
      <alignment vertical="center"/>
    </xf>
    <xf numFmtId="0" fontId="0" fillId="3" borderId="0" xfId="0" applyFill="1" applyBorder="1" applyAlignment="1">
      <alignment vertical="center"/>
    </xf>
    <xf numFmtId="0" fontId="84" fillId="3" borderId="0" xfId="0" applyFont="1" applyFill="1"/>
    <xf numFmtId="0" fontId="8" fillId="3" borderId="0" xfId="0" applyFont="1" applyFill="1" applyBorder="1" applyAlignment="1">
      <alignment vertical="center"/>
    </xf>
    <xf numFmtId="0" fontId="85" fillId="3" borderId="0" xfId="0" applyFont="1" applyFill="1" applyBorder="1" applyAlignment="1">
      <alignment vertical="center"/>
    </xf>
    <xf numFmtId="0" fontId="0" fillId="21" borderId="0" xfId="0" applyFill="1" applyBorder="1" applyAlignment="1">
      <alignment vertical="center"/>
    </xf>
    <xf numFmtId="0" fontId="22" fillId="21" borderId="0" xfId="5" applyFill="1" applyBorder="1" applyAlignment="1">
      <alignment vertical="center"/>
    </xf>
    <xf numFmtId="0" fontId="12" fillId="21" borderId="0" xfId="0" applyFont="1" applyFill="1" applyBorder="1" applyAlignment="1">
      <alignment vertical="center"/>
    </xf>
    <xf numFmtId="0" fontId="69" fillId="21" borderId="0" xfId="0" applyFont="1" applyFill="1" applyBorder="1" applyAlignment="1">
      <alignment vertical="center"/>
    </xf>
    <xf numFmtId="0" fontId="0" fillId="21" borderId="0" xfId="0" applyFill="1" applyBorder="1"/>
    <xf numFmtId="0" fontId="12" fillId="21" borderId="0" xfId="0" applyFont="1" applyFill="1" applyBorder="1"/>
    <xf numFmtId="0" fontId="14" fillId="21" borderId="0" xfId="5" applyFont="1" applyFill="1" applyBorder="1" applyAlignment="1">
      <alignment horizontal="right" vertical="center" wrapText="1"/>
    </xf>
    <xf numFmtId="164" fontId="14" fillId="21" borderId="0" xfId="5" applyNumberFormat="1" applyFont="1" applyFill="1" applyBorder="1" applyAlignment="1">
      <alignment horizontal="center" vertical="center"/>
    </xf>
    <xf numFmtId="0" fontId="12" fillId="3" borderId="39" xfId="20" applyFont="1" applyFill="1" applyBorder="1" applyAlignment="1">
      <alignment horizontal="center" wrapText="1"/>
    </xf>
    <xf numFmtId="0" fontId="14" fillId="3" borderId="38" xfId="20" applyFont="1" applyFill="1" applyBorder="1" applyAlignment="1">
      <alignment horizontal="right"/>
    </xf>
    <xf numFmtId="0" fontId="12" fillId="3" borderId="38" xfId="20" applyFont="1" applyFill="1" applyBorder="1" applyAlignment="1">
      <alignment horizontal="right"/>
    </xf>
    <xf numFmtId="164" fontId="14" fillId="3" borderId="38" xfId="20" applyNumberFormat="1" applyFont="1" applyFill="1" applyBorder="1" applyAlignment="1">
      <alignment horizontal="center"/>
    </xf>
    <xf numFmtId="0" fontId="15" fillId="3" borderId="44" xfId="0" applyFont="1" applyFill="1" applyBorder="1"/>
    <xf numFmtId="0" fontId="6" fillId="3" borderId="0" xfId="0" applyFont="1" applyFill="1" applyBorder="1" applyAlignment="1" applyProtection="1">
      <alignment horizontal="center" vertical="center"/>
      <protection locked="0"/>
    </xf>
    <xf numFmtId="0" fontId="0" fillId="0" borderId="0" xfId="0" applyFill="1" applyBorder="1"/>
    <xf numFmtId="0" fontId="22" fillId="0" borderId="0" xfId="5" applyBorder="1" applyAlignment="1">
      <alignment vertical="center"/>
    </xf>
    <xf numFmtId="164" fontId="74" fillId="0" borderId="0" xfId="5" applyNumberFormat="1" applyFont="1" applyFill="1" applyBorder="1" applyAlignment="1">
      <alignment horizontal="center" vertical="center"/>
    </xf>
    <xf numFmtId="0" fontId="15" fillId="21" borderId="0" xfId="0" applyFont="1" applyFill="1" applyBorder="1"/>
    <xf numFmtId="0" fontId="10" fillId="3" borderId="0" xfId="0" applyFont="1" applyFill="1" applyBorder="1" applyAlignment="1">
      <alignment vertical="center"/>
    </xf>
    <xf numFmtId="164" fontId="24" fillId="21" borderId="0" xfId="5" applyNumberFormat="1" applyFont="1" applyFill="1" applyBorder="1" applyAlignment="1">
      <alignment horizontal="center" vertical="center" wrapText="1"/>
    </xf>
    <xf numFmtId="0" fontId="25" fillId="21" borderId="0" xfId="0" applyFont="1" applyFill="1" applyBorder="1" applyAlignment="1">
      <alignment horizontal="center" vertical="center" wrapText="1"/>
    </xf>
    <xf numFmtId="164" fontId="74" fillId="21" borderId="0" xfId="5" applyNumberFormat="1" applyFont="1" applyFill="1" applyBorder="1" applyAlignment="1">
      <alignment horizontal="center" vertical="center"/>
    </xf>
    <xf numFmtId="0" fontId="12" fillId="21" borderId="0" xfId="5" applyFont="1" applyFill="1" applyBorder="1" applyAlignment="1">
      <alignment vertical="center"/>
    </xf>
    <xf numFmtId="164" fontId="70" fillId="21" borderId="0" xfId="5" applyNumberFormat="1" applyFont="1" applyFill="1" applyBorder="1" applyAlignment="1">
      <alignment horizontal="center" vertical="center"/>
    </xf>
    <xf numFmtId="0" fontId="4" fillId="21" borderId="0" xfId="0" applyFont="1" applyFill="1" applyBorder="1"/>
    <xf numFmtId="0" fontId="14" fillId="3" borderId="0" xfId="5" applyFont="1" applyFill="1" applyBorder="1" applyAlignment="1">
      <alignment horizontal="right" vertical="center" wrapText="1"/>
    </xf>
    <xf numFmtId="0" fontId="24" fillId="3" borderId="0" xfId="5" applyFont="1" applyFill="1" applyBorder="1" applyAlignment="1">
      <alignment horizontal="center" vertical="center"/>
    </xf>
    <xf numFmtId="164" fontId="74" fillId="3" borderId="0" xfId="5" applyNumberFormat="1" applyFont="1" applyFill="1" applyBorder="1" applyAlignment="1">
      <alignment horizontal="center" vertical="center"/>
    </xf>
    <xf numFmtId="164" fontId="24" fillId="3" borderId="0" xfId="5" applyNumberFormat="1" applyFont="1" applyFill="1" applyBorder="1" applyAlignment="1">
      <alignment horizontal="center" vertical="center" wrapText="1"/>
    </xf>
    <xf numFmtId="0" fontId="25" fillId="3" borderId="0" xfId="0" applyFont="1" applyFill="1" applyBorder="1" applyAlignment="1">
      <alignment horizontal="center" vertical="center" wrapText="1"/>
    </xf>
    <xf numFmtId="0" fontId="12" fillId="3" borderId="0" xfId="5" applyFont="1" applyFill="1" applyBorder="1" applyAlignment="1">
      <alignment vertical="center"/>
    </xf>
    <xf numFmtId="0" fontId="0" fillId="3" borderId="0" xfId="0" applyFill="1" applyAlignment="1">
      <alignment vertical="center"/>
    </xf>
    <xf numFmtId="0" fontId="86" fillId="3" borderId="0" xfId="0" applyFont="1" applyFill="1" applyBorder="1" applyAlignment="1">
      <alignment vertical="center"/>
    </xf>
    <xf numFmtId="0" fontId="18" fillId="3" borderId="0" xfId="0" applyFont="1" applyFill="1" applyBorder="1" applyAlignment="1">
      <alignment vertical="center"/>
    </xf>
    <xf numFmtId="0" fontId="4" fillId="3" borderId="0" xfId="0" applyFont="1" applyFill="1" applyBorder="1" applyAlignment="1">
      <alignment vertical="center"/>
    </xf>
    <xf numFmtId="164" fontId="24" fillId="3" borderId="0" xfId="5" applyNumberFormat="1" applyFont="1" applyFill="1" applyBorder="1" applyAlignment="1">
      <alignment horizontal="center" vertical="center"/>
    </xf>
    <xf numFmtId="0" fontId="25" fillId="3" borderId="0" xfId="0" applyFont="1" applyFill="1" applyBorder="1" applyAlignment="1">
      <alignment horizontal="center" vertical="center"/>
    </xf>
    <xf numFmtId="9" fontId="22" fillId="3" borderId="0" xfId="5" applyNumberFormat="1" applyFill="1" applyBorder="1" applyAlignment="1">
      <alignment horizontal="center" vertical="center"/>
    </xf>
    <xf numFmtId="164" fontId="22" fillId="3" borderId="0" xfId="5" applyNumberFormat="1" applyFill="1" applyBorder="1" applyAlignment="1">
      <alignment horizontal="center" vertical="center"/>
    </xf>
    <xf numFmtId="0" fontId="3" fillId="14" borderId="3" xfId="5" applyFont="1" applyFill="1" applyBorder="1" applyAlignment="1">
      <alignment vertical="center"/>
    </xf>
    <xf numFmtId="0" fontId="3" fillId="3" borderId="3" xfId="5" applyFont="1" applyFill="1" applyBorder="1" applyAlignment="1">
      <alignment vertical="center"/>
    </xf>
    <xf numFmtId="0" fontId="17" fillId="8" borderId="24" xfId="5" applyFont="1" applyFill="1" applyBorder="1" applyAlignment="1">
      <alignment horizontal="center" vertical="center" textRotation="90" wrapText="1"/>
    </xf>
    <xf numFmtId="164" fontId="14" fillId="12" borderId="18" xfId="5" applyNumberFormat="1"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applyAlignment="1">
      <alignment vertical="center" wrapText="1"/>
    </xf>
    <xf numFmtId="0" fontId="40" fillId="3" borderId="0" xfId="5" applyFont="1" applyFill="1" applyBorder="1" applyAlignment="1">
      <alignment horizontal="left" vertical="center" wrapText="1"/>
    </xf>
    <xf numFmtId="9" fontId="22" fillId="14" borderId="48" xfId="5" applyNumberFormat="1" applyFill="1" applyBorder="1" applyAlignment="1">
      <alignment horizontal="center" vertical="center"/>
    </xf>
    <xf numFmtId="164" fontId="22" fillId="17" borderId="49" xfId="5" applyNumberFormat="1" applyFill="1" applyBorder="1" applyAlignment="1">
      <alignment horizontal="center" vertical="center"/>
    </xf>
    <xf numFmtId="9" fontId="22" fillId="14" borderId="70" xfId="5" applyNumberFormat="1" applyFill="1" applyBorder="1" applyAlignment="1">
      <alignment horizontal="center" vertical="center"/>
    </xf>
    <xf numFmtId="164" fontId="22" fillId="17" borderId="73" xfId="5" applyNumberFormat="1" applyFill="1" applyBorder="1" applyAlignment="1">
      <alignment horizontal="center" vertical="center"/>
    </xf>
    <xf numFmtId="9" fontId="22" fillId="14" borderId="58" xfId="5" applyNumberFormat="1" applyFill="1" applyBorder="1" applyAlignment="1">
      <alignment horizontal="center" vertical="center"/>
    </xf>
    <xf numFmtId="164" fontId="22" fillId="2" borderId="15" xfId="5" applyNumberFormat="1" applyFill="1" applyBorder="1" applyAlignment="1">
      <alignment horizontal="center" vertical="center"/>
    </xf>
    <xf numFmtId="9" fontId="22" fillId="17" borderId="15" xfId="5" applyNumberFormat="1" applyFill="1" applyBorder="1" applyAlignment="1">
      <alignment horizontal="center" vertical="center"/>
    </xf>
    <xf numFmtId="164" fontId="22" fillId="17" borderId="74" xfId="5" applyNumberFormat="1" applyFill="1" applyBorder="1" applyAlignment="1">
      <alignment horizontal="center" vertical="center"/>
    </xf>
    <xf numFmtId="0" fontId="24" fillId="20" borderId="56" xfId="5" applyFont="1" applyFill="1" applyBorder="1" applyAlignment="1">
      <alignment horizontal="center" vertical="center"/>
    </xf>
    <xf numFmtId="164" fontId="3" fillId="2" borderId="23" xfId="20" applyNumberFormat="1" applyFill="1" applyBorder="1" applyAlignment="1">
      <alignment horizontal="center"/>
    </xf>
    <xf numFmtId="164" fontId="14" fillId="8" borderId="53" xfId="20" applyNumberFormat="1" applyFont="1" applyFill="1" applyBorder="1" applyAlignment="1">
      <alignment horizontal="center"/>
    </xf>
    <xf numFmtId="0" fontId="24" fillId="20" borderId="44" xfId="5" applyFont="1" applyFill="1" applyBorder="1" applyAlignment="1">
      <alignment horizontal="center" vertical="center"/>
    </xf>
    <xf numFmtId="164" fontId="74" fillId="0" borderId="22" xfId="5" applyNumberFormat="1" applyFont="1" applyFill="1" applyBorder="1" applyAlignment="1">
      <alignment horizontal="center" vertical="center"/>
    </xf>
    <xf numFmtId="0" fontId="25" fillId="20" borderId="51" xfId="0" applyFont="1" applyFill="1" applyBorder="1" applyAlignment="1">
      <alignment horizontal="center" vertical="center"/>
    </xf>
    <xf numFmtId="0" fontId="25" fillId="20" borderId="69" xfId="0" applyFont="1" applyFill="1" applyBorder="1" applyAlignment="1">
      <alignment horizontal="center" vertical="center"/>
    </xf>
    <xf numFmtId="0" fontId="24" fillId="20" borderId="54" xfId="5" applyFont="1" applyFill="1" applyBorder="1" applyAlignment="1">
      <alignment horizontal="center" vertical="center"/>
    </xf>
    <xf numFmtId="9" fontId="22" fillId="14" borderId="57" xfId="5" applyNumberFormat="1" applyFill="1" applyBorder="1" applyAlignment="1">
      <alignment horizontal="center" vertical="center"/>
    </xf>
    <xf numFmtId="164" fontId="22" fillId="17" borderId="75" xfId="5" applyNumberFormat="1" applyFill="1" applyBorder="1" applyAlignment="1">
      <alignment horizontal="center" vertical="center"/>
    </xf>
    <xf numFmtId="164" fontId="14" fillId="12" borderId="53" xfId="5" applyNumberFormat="1" applyFont="1" applyFill="1" applyBorder="1" applyAlignment="1">
      <alignment horizontal="center" vertical="center"/>
    </xf>
    <xf numFmtId="164" fontId="14" fillId="12" borderId="22" xfId="5" applyNumberFormat="1" applyFont="1" applyFill="1" applyBorder="1" applyAlignment="1">
      <alignment horizontal="center" vertical="center"/>
    </xf>
    <xf numFmtId="164" fontId="22" fillId="2" borderId="6" xfId="5" applyNumberFormat="1" applyFill="1" applyBorder="1" applyAlignment="1">
      <alignment horizontal="center" vertical="center"/>
    </xf>
    <xf numFmtId="164" fontId="63" fillId="8" borderId="53" xfId="5" applyNumberFormat="1" applyFont="1" applyFill="1" applyBorder="1" applyAlignment="1">
      <alignment horizontal="center" vertical="center"/>
    </xf>
    <xf numFmtId="0" fontId="22" fillId="0" borderId="44" xfId="5" applyBorder="1" applyAlignment="1">
      <alignment vertical="center"/>
    </xf>
    <xf numFmtId="0" fontId="22" fillId="0" borderId="13" xfId="5" applyBorder="1" applyAlignment="1">
      <alignment vertical="center"/>
    </xf>
    <xf numFmtId="9" fontId="22" fillId="14" borderId="24" xfId="5" applyNumberFormat="1" applyFill="1" applyBorder="1" applyAlignment="1">
      <alignment horizontal="center" vertical="center"/>
    </xf>
    <xf numFmtId="164" fontId="22" fillId="17" borderId="50" xfId="5" applyNumberFormat="1" applyFill="1" applyBorder="1" applyAlignment="1">
      <alignment horizontal="center" vertical="center"/>
    </xf>
    <xf numFmtId="9" fontId="22" fillId="14" borderId="62" xfId="5" applyNumberFormat="1" applyFill="1" applyBorder="1" applyAlignment="1">
      <alignment horizontal="center" vertical="center"/>
    </xf>
    <xf numFmtId="164" fontId="22" fillId="17" borderId="71" xfId="5" applyNumberFormat="1" applyFill="1" applyBorder="1" applyAlignment="1">
      <alignment horizontal="center" vertical="center"/>
    </xf>
    <xf numFmtId="0" fontId="12" fillId="0" borderId="10" xfId="5" applyFont="1" applyBorder="1" applyAlignment="1">
      <alignment vertical="center"/>
    </xf>
    <xf numFmtId="164" fontId="14" fillId="12" borderId="52" xfId="5" applyNumberFormat="1" applyFont="1" applyFill="1" applyBorder="1" applyAlignment="1">
      <alignment horizontal="center" vertical="center"/>
    </xf>
    <xf numFmtId="0" fontId="88" fillId="3" borderId="0" xfId="0" applyFont="1" applyFill="1" applyAlignment="1">
      <alignment vertical="center"/>
    </xf>
    <xf numFmtId="0" fontId="16" fillId="3" borderId="0" xfId="1" applyFont="1" applyFill="1" applyAlignment="1"/>
    <xf numFmtId="0" fontId="16" fillId="3" borderId="0" xfId="0" applyFont="1" applyFill="1" applyBorder="1" applyAlignment="1">
      <alignment vertical="center"/>
    </xf>
    <xf numFmtId="0" fontId="16" fillId="3" borderId="0" xfId="0" applyFont="1" applyFill="1" applyBorder="1" applyAlignment="1">
      <alignment vertical="center" wrapText="1"/>
    </xf>
    <xf numFmtId="164" fontId="16" fillId="3" borderId="0" xfId="5" applyNumberFormat="1" applyFont="1" applyFill="1" applyBorder="1" applyAlignment="1">
      <alignment vertical="center"/>
    </xf>
    <xf numFmtId="0" fontId="89" fillId="3" borderId="0" xfId="0" applyFont="1" applyFill="1" applyBorder="1" applyAlignment="1">
      <alignment vertical="center"/>
    </xf>
    <xf numFmtId="0" fontId="83" fillId="3" borderId="0" xfId="0" applyFont="1" applyFill="1" applyAlignment="1">
      <alignment horizontal="left" vertical="center" indent="8"/>
    </xf>
    <xf numFmtId="0" fontId="3" fillId="3" borderId="0" xfId="1" applyFill="1"/>
    <xf numFmtId="0" fontId="82" fillId="3" borderId="0" xfId="0" applyFont="1" applyFill="1" applyAlignment="1">
      <alignment horizontal="left" vertical="center" indent="12"/>
    </xf>
    <xf numFmtId="0" fontId="16" fillId="7" borderId="38" xfId="1" applyFont="1" applyFill="1" applyBorder="1" applyAlignment="1"/>
    <xf numFmtId="0" fontId="16" fillId="7" borderId="38" xfId="0" applyFont="1" applyFill="1" applyBorder="1" applyAlignment="1">
      <alignment vertical="center"/>
    </xf>
    <xf numFmtId="0" fontId="0" fillId="7" borderId="38" xfId="0" applyFill="1" applyBorder="1" applyAlignment="1">
      <alignment vertical="center"/>
    </xf>
    <xf numFmtId="0" fontId="0" fillId="7" borderId="44" xfId="0" applyFill="1" applyBorder="1" applyAlignment="1">
      <alignment vertical="center"/>
    </xf>
    <xf numFmtId="164" fontId="22" fillId="3" borderId="0" xfId="5" applyNumberFormat="1" applyFill="1" applyBorder="1" applyAlignment="1">
      <alignment vertical="center"/>
    </xf>
    <xf numFmtId="164" fontId="74" fillId="7" borderId="22" xfId="5" applyNumberFormat="1" applyFont="1" applyFill="1" applyBorder="1" applyAlignment="1">
      <alignment horizontal="center" vertical="center"/>
    </xf>
    <xf numFmtId="164" fontId="0" fillId="3" borderId="0" xfId="0" applyNumberFormat="1" applyFill="1" applyAlignment="1">
      <alignment vertical="center"/>
    </xf>
    <xf numFmtId="0" fontId="64" fillId="13" borderId="0" xfId="1" applyFont="1" applyFill="1" applyAlignment="1">
      <alignment horizontal="right" vertical="center"/>
    </xf>
    <xf numFmtId="0" fontId="18" fillId="13" borderId="0" xfId="1" applyFont="1" applyFill="1" applyAlignment="1">
      <alignment vertical="center"/>
    </xf>
    <xf numFmtId="0" fontId="66" fillId="13" borderId="0" xfId="1" applyFont="1" applyFill="1" applyAlignment="1">
      <alignment vertical="center"/>
    </xf>
    <xf numFmtId="164" fontId="14" fillId="12" borderId="69" xfId="5" applyNumberFormat="1" applyFont="1" applyFill="1" applyBorder="1" applyAlignment="1">
      <alignment horizontal="center" vertical="center"/>
    </xf>
    <xf numFmtId="164" fontId="14" fillId="6" borderId="47" xfId="5" applyNumberFormat="1" applyFont="1" applyFill="1" applyBorder="1" applyAlignment="1">
      <alignment horizontal="center" vertical="center" wrapText="1"/>
    </xf>
    <xf numFmtId="2" fontId="51" fillId="0" borderId="3" xfId="0" applyNumberFormat="1" applyFont="1" applyBorder="1" applyAlignment="1">
      <alignment horizontal="center" vertical="center"/>
    </xf>
    <xf numFmtId="2" fontId="14" fillId="3" borderId="18" xfId="0" applyNumberFormat="1" applyFont="1" applyFill="1" applyBorder="1" applyAlignment="1">
      <alignment horizontal="center" vertical="center"/>
    </xf>
    <xf numFmtId="164" fontId="22" fillId="2" borderId="28" xfId="5" applyNumberFormat="1" applyFill="1" applyBorder="1" applyAlignment="1">
      <alignment horizontal="center" vertical="center"/>
    </xf>
    <xf numFmtId="164" fontId="3" fillId="14" borderId="23" xfId="20" applyNumberFormat="1" applyFill="1" applyBorder="1" applyAlignment="1">
      <alignment horizontal="center"/>
    </xf>
    <xf numFmtId="164" fontId="3" fillId="2" borderId="50" xfId="20" applyNumberFormat="1" applyFill="1" applyBorder="1" applyAlignment="1">
      <alignment horizontal="center" vertical="center"/>
    </xf>
    <xf numFmtId="164" fontId="14" fillId="5" borderId="2" xfId="5" applyNumberFormat="1" applyFont="1" applyFill="1" applyBorder="1" applyAlignment="1">
      <alignment horizontal="center" vertical="center" wrapText="1"/>
    </xf>
    <xf numFmtId="0" fontId="91" fillId="0" borderId="0" xfId="0" applyFont="1" applyAlignment="1">
      <alignment vertical="center" wrapText="1"/>
    </xf>
    <xf numFmtId="0" fontId="92" fillId="0" borderId="0" xfId="0" applyFont="1" applyAlignment="1">
      <alignment horizontal="center" vertical="center"/>
    </xf>
    <xf numFmtId="0" fontId="91" fillId="0" borderId="0" xfId="0" applyFont="1" applyAlignment="1">
      <alignment horizontal="left" vertical="center" wrapText="1"/>
    </xf>
    <xf numFmtId="0" fontId="0" fillId="0" borderId="0" xfId="0" applyAlignment="1">
      <alignment horizontal="left"/>
    </xf>
    <xf numFmtId="0" fontId="68" fillId="0" borderId="0" xfId="19" applyAlignment="1">
      <alignment vertical="center"/>
    </xf>
    <xf numFmtId="14" fontId="5" fillId="0" borderId="0" xfId="1" applyNumberFormat="1" applyFont="1" applyAlignment="1">
      <alignment horizontal="center" vertical="center"/>
    </xf>
    <xf numFmtId="0" fontId="5" fillId="0" borderId="0" xfId="1" applyFont="1" applyAlignment="1">
      <alignment horizontal="center" vertical="center"/>
    </xf>
    <xf numFmtId="0" fontId="85" fillId="0" borderId="0" xfId="1" applyFont="1" applyAlignment="1">
      <alignment horizontal="right"/>
    </xf>
    <xf numFmtId="0" fontId="6" fillId="3" borderId="0" xfId="1" applyFont="1" applyFill="1" applyAlignment="1">
      <alignment horizontal="left" vertical="center"/>
    </xf>
    <xf numFmtId="0" fontId="0" fillId="22" borderId="76" xfId="0" applyFill="1" applyBorder="1" applyAlignment="1">
      <alignment wrapText="1"/>
    </xf>
    <xf numFmtId="0" fontId="0" fillId="22" borderId="77" xfId="0" applyFill="1" applyBorder="1" applyAlignment="1">
      <alignment wrapText="1"/>
    </xf>
    <xf numFmtId="0" fontId="3" fillId="22" borderId="6" xfId="0" applyFont="1" applyFill="1" applyBorder="1" applyAlignment="1">
      <alignment horizontal="left" vertical="top"/>
    </xf>
    <xf numFmtId="0" fontId="0" fillId="3" borderId="3" xfId="0" applyFill="1" applyBorder="1" applyAlignment="1">
      <alignment vertical="center" wrapText="1"/>
    </xf>
    <xf numFmtId="0" fontId="98" fillId="15" borderId="37" xfId="0" applyFont="1" applyFill="1" applyBorder="1"/>
    <xf numFmtId="0" fontId="98" fillId="15" borderId="64" xfId="0" applyFont="1" applyFill="1" applyBorder="1"/>
    <xf numFmtId="0" fontId="98" fillId="15" borderId="40" xfId="0" applyFont="1" applyFill="1" applyBorder="1"/>
    <xf numFmtId="0" fontId="98" fillId="15" borderId="61" xfId="0" applyFont="1" applyFill="1" applyBorder="1"/>
    <xf numFmtId="0" fontId="98" fillId="15" borderId="3" xfId="0" applyFont="1" applyFill="1" applyBorder="1" applyAlignment="1">
      <alignment vertical="top"/>
    </xf>
    <xf numFmtId="0" fontId="64" fillId="12" borderId="14" xfId="5" applyFont="1" applyFill="1" applyBorder="1" applyAlignment="1">
      <alignment horizontal="left" vertical="center"/>
    </xf>
    <xf numFmtId="0" fontId="102" fillId="0" borderId="0" xfId="0" applyFont="1" applyAlignment="1">
      <alignment vertical="center"/>
    </xf>
    <xf numFmtId="0" fontId="103" fillId="0" borderId="0" xfId="0" applyFont="1" applyAlignment="1">
      <alignment vertical="center"/>
    </xf>
    <xf numFmtId="0" fontId="98" fillId="0" borderId="0" xfId="1" applyFont="1"/>
    <xf numFmtId="0" fontId="98" fillId="0" borderId="0" xfId="1" applyFont="1" applyAlignment="1">
      <alignment vertical="center"/>
    </xf>
    <xf numFmtId="0" fontId="15" fillId="16" borderId="0" xfId="0" applyFont="1" applyFill="1" applyBorder="1" applyAlignment="1">
      <alignment vertical="center"/>
    </xf>
    <xf numFmtId="0" fontId="105" fillId="0" borderId="0" xfId="0" applyFont="1" applyFill="1" applyBorder="1" applyAlignment="1">
      <alignment vertical="center"/>
    </xf>
    <xf numFmtId="0" fontId="106" fillId="7" borderId="39" xfId="0" applyFont="1" applyFill="1" applyBorder="1" applyAlignment="1">
      <alignment vertical="center"/>
    </xf>
    <xf numFmtId="0" fontId="107" fillId="16" borderId="0" xfId="0" applyFont="1" applyFill="1" applyBorder="1" applyAlignment="1">
      <alignment vertical="center"/>
    </xf>
    <xf numFmtId="0" fontId="107" fillId="14" borderId="0" xfId="0" applyFont="1" applyFill="1" applyBorder="1" applyAlignment="1">
      <alignment vertical="center"/>
    </xf>
    <xf numFmtId="0" fontId="3" fillId="16" borderId="3" xfId="5" applyFont="1" applyFill="1" applyBorder="1" applyAlignment="1">
      <alignment vertical="center" wrapText="1"/>
    </xf>
    <xf numFmtId="0" fontId="11" fillId="0" borderId="0" xfId="0" applyFont="1" applyFill="1" applyBorder="1" applyAlignment="1">
      <alignment vertical="center"/>
    </xf>
    <xf numFmtId="0" fontId="56" fillId="0" borderId="30" xfId="1" applyFont="1" applyBorder="1" applyAlignment="1">
      <alignment horizontal="center" vertical="center"/>
    </xf>
    <xf numFmtId="0" fontId="56" fillId="10" borderId="32" xfId="1" applyFont="1" applyFill="1" applyBorder="1" applyAlignment="1">
      <alignment horizontal="center" vertical="center"/>
    </xf>
    <xf numFmtId="14" fontId="108" fillId="23" borderId="0" xfId="1" applyNumberFormat="1" applyFont="1" applyFill="1"/>
    <xf numFmtId="0" fontId="56" fillId="0" borderId="0" xfId="1" applyFont="1" applyFill="1" applyBorder="1" applyAlignment="1">
      <alignment horizontal="center" vertical="center"/>
    </xf>
    <xf numFmtId="2" fontId="60" fillId="0" borderId="0" xfId="1" applyNumberFormat="1" applyFont="1" applyFill="1" applyBorder="1" applyAlignment="1">
      <alignment horizontal="center" vertical="center"/>
    </xf>
    <xf numFmtId="0" fontId="12" fillId="14" borderId="3" xfId="5" applyNumberFormat="1" applyFont="1" applyFill="1" applyBorder="1" applyAlignment="1">
      <alignment horizontal="center" vertical="center"/>
    </xf>
    <xf numFmtId="164" fontId="109" fillId="8" borderId="53" xfId="5" applyNumberFormat="1" applyFont="1" applyFill="1" applyBorder="1" applyAlignment="1">
      <alignment horizontal="center" vertical="center"/>
    </xf>
    <xf numFmtId="0" fontId="3" fillId="3" borderId="7" xfId="5" applyFont="1" applyFill="1" applyBorder="1" applyAlignment="1">
      <alignment vertical="center"/>
    </xf>
    <xf numFmtId="0" fontId="25" fillId="20" borderId="62" xfId="0" applyFont="1" applyFill="1" applyBorder="1" applyAlignment="1">
      <alignment horizontal="center" vertical="center"/>
    </xf>
    <xf numFmtId="0" fontId="25" fillId="20" borderId="4" xfId="0" applyFont="1" applyFill="1" applyBorder="1" applyAlignment="1">
      <alignment horizontal="center" vertical="center"/>
    </xf>
    <xf numFmtId="0" fontId="25" fillId="20" borderId="71" xfId="0" applyFont="1" applyFill="1" applyBorder="1" applyAlignment="1">
      <alignment horizontal="center" vertical="center"/>
    </xf>
    <xf numFmtId="9" fontId="22" fillId="14" borderId="51" xfId="5" applyNumberFormat="1" applyFill="1" applyBorder="1" applyAlignment="1">
      <alignment horizontal="center" vertical="center"/>
    </xf>
    <xf numFmtId="164" fontId="22" fillId="2" borderId="18" xfId="5" applyNumberFormat="1" applyFill="1" applyBorder="1" applyAlignment="1">
      <alignment horizontal="center" vertical="center"/>
    </xf>
    <xf numFmtId="9" fontId="22" fillId="17" borderId="18" xfId="5" applyNumberFormat="1" applyFill="1" applyBorder="1" applyAlignment="1">
      <alignment horizontal="center" vertical="center"/>
    </xf>
    <xf numFmtId="164" fontId="22" fillId="17" borderId="69" xfId="5" applyNumberFormat="1" applyFill="1" applyBorder="1" applyAlignment="1">
      <alignment horizontal="center" vertical="center"/>
    </xf>
    <xf numFmtId="0" fontId="106" fillId="7" borderId="9" xfId="0" applyFont="1" applyFill="1" applyBorder="1" applyAlignment="1">
      <alignment vertical="center" wrapText="1"/>
    </xf>
    <xf numFmtId="0" fontId="106" fillId="7" borderId="0" xfId="0" applyFont="1" applyFill="1" applyBorder="1" applyAlignment="1">
      <alignment wrapText="1"/>
    </xf>
    <xf numFmtId="0" fontId="106" fillId="7" borderId="10" xfId="0" applyFont="1" applyFill="1" applyBorder="1" applyAlignment="1">
      <alignment wrapText="1"/>
    </xf>
    <xf numFmtId="0" fontId="106" fillId="7" borderId="43" xfId="0" applyFont="1" applyFill="1" applyBorder="1" applyAlignment="1">
      <alignment wrapText="1"/>
    </xf>
    <xf numFmtId="0" fontId="106" fillId="7" borderId="1" xfId="0" applyFont="1" applyFill="1" applyBorder="1" applyAlignment="1">
      <alignment wrapText="1"/>
    </xf>
    <xf numFmtId="0" fontId="106" fillId="7" borderId="13" xfId="0" applyFont="1" applyFill="1" applyBorder="1" applyAlignment="1">
      <alignment wrapText="1"/>
    </xf>
    <xf numFmtId="0" fontId="106" fillId="0" borderId="0" xfId="0" applyFont="1" applyBorder="1" applyAlignment="1">
      <alignment wrapText="1"/>
    </xf>
    <xf numFmtId="0" fontId="106" fillId="0" borderId="10" xfId="0" applyFont="1" applyBorder="1" applyAlignment="1">
      <alignment wrapText="1"/>
    </xf>
    <xf numFmtId="0" fontId="106" fillId="0" borderId="43" xfId="0" applyFont="1" applyBorder="1" applyAlignment="1">
      <alignment wrapText="1"/>
    </xf>
    <xf numFmtId="0" fontId="106" fillId="0" borderId="1" xfId="0" applyFont="1" applyBorder="1" applyAlignment="1">
      <alignment wrapText="1"/>
    </xf>
    <xf numFmtId="0" fontId="106" fillId="0" borderId="13" xfId="0" applyFont="1" applyBorder="1" applyAlignment="1">
      <alignment wrapText="1"/>
    </xf>
    <xf numFmtId="0" fontId="88" fillId="3" borderId="0" xfId="0" applyFont="1" applyFill="1" applyBorder="1" applyAlignment="1">
      <alignment vertical="center" wrapText="1"/>
    </xf>
    <xf numFmtId="0" fontId="0" fillId="3" borderId="0" xfId="0" applyFill="1" applyBorder="1" applyAlignment="1">
      <alignment wrapText="1"/>
    </xf>
    <xf numFmtId="164" fontId="14" fillId="8" borderId="53" xfId="20" applyNumberFormat="1" applyFont="1" applyFill="1" applyBorder="1" applyAlignment="1">
      <alignment horizontal="center" wrapText="1"/>
    </xf>
    <xf numFmtId="0" fontId="0" fillId="8" borderId="52" xfId="0" applyFill="1" applyBorder="1" applyAlignment="1">
      <alignment horizontal="center" wrapText="1"/>
    </xf>
    <xf numFmtId="0" fontId="0" fillId="8" borderId="12" xfId="0" applyFill="1" applyBorder="1" applyAlignment="1">
      <alignment horizontal="center" wrapText="1"/>
    </xf>
    <xf numFmtId="164" fontId="14" fillId="12" borderId="53" xfId="5" applyNumberFormat="1" applyFont="1" applyFill="1" applyBorder="1" applyAlignment="1">
      <alignment horizontal="center" vertical="center" wrapText="1"/>
    </xf>
    <xf numFmtId="0" fontId="0" fillId="0" borderId="52" xfId="0" applyBorder="1" applyAlignment="1">
      <alignment horizontal="center" vertical="center" wrapText="1"/>
    </xf>
    <xf numFmtId="164" fontId="14" fillId="12" borderId="14" xfId="5" applyNumberFormat="1" applyFont="1" applyFill="1" applyBorder="1" applyAlignment="1">
      <alignment horizontal="center" vertical="center" wrapText="1"/>
    </xf>
    <xf numFmtId="0" fontId="0" fillId="0" borderId="22" xfId="0" applyBorder="1" applyAlignment="1">
      <alignment horizontal="center" vertical="center" wrapText="1"/>
    </xf>
    <xf numFmtId="0" fontId="14" fillId="0" borderId="0" xfId="5" applyFont="1" applyFill="1" applyBorder="1" applyAlignment="1">
      <alignment horizontal="right" vertical="center"/>
    </xf>
    <xf numFmtId="164" fontId="24" fillId="7" borderId="41" xfId="5" applyNumberFormat="1" applyFont="1" applyFill="1" applyBorder="1" applyAlignment="1">
      <alignment horizontal="center" vertical="center" wrapText="1"/>
    </xf>
    <xf numFmtId="0" fontId="0" fillId="0" borderId="42" xfId="0" applyBorder="1" applyAlignment="1">
      <alignment horizontal="center" vertical="center" wrapText="1"/>
    </xf>
    <xf numFmtId="0" fontId="0" fillId="0" borderId="65" xfId="0" applyBorder="1" applyAlignment="1">
      <alignment horizontal="center" vertical="center" wrapText="1"/>
    </xf>
    <xf numFmtId="164" fontId="14" fillId="8" borderId="43" xfId="20" applyNumberFormat="1" applyFont="1" applyFill="1" applyBorder="1" applyAlignment="1">
      <alignment horizontal="center" wrapText="1"/>
    </xf>
    <xf numFmtId="0" fontId="0" fillId="8" borderId="60" xfId="0" applyFill="1" applyBorder="1" applyAlignment="1">
      <alignment horizontal="center" wrapText="1"/>
    </xf>
    <xf numFmtId="164" fontId="14" fillId="8" borderId="46" xfId="20" applyNumberFormat="1" applyFont="1" applyFill="1" applyBorder="1" applyAlignment="1">
      <alignment horizontal="center" wrapText="1"/>
    </xf>
    <xf numFmtId="0" fontId="0" fillId="8" borderId="13" xfId="0" applyFill="1" applyBorder="1" applyAlignment="1">
      <alignment horizontal="center" wrapText="1"/>
    </xf>
    <xf numFmtId="164" fontId="14" fillId="8" borderId="14" xfId="20" applyNumberFormat="1" applyFont="1" applyFill="1" applyBorder="1" applyAlignment="1">
      <alignment horizontal="center" wrapText="1"/>
    </xf>
    <xf numFmtId="0" fontId="0" fillId="8" borderId="22" xfId="0" applyFill="1" applyBorder="1" applyAlignment="1">
      <alignment horizontal="center" wrapText="1"/>
    </xf>
    <xf numFmtId="164" fontId="14" fillId="8" borderId="39" xfId="20" applyNumberFormat="1" applyFont="1" applyFill="1" applyBorder="1" applyAlignment="1">
      <alignment horizontal="center" wrapText="1"/>
    </xf>
    <xf numFmtId="164" fontId="14" fillId="8" borderId="44" xfId="20" applyNumberFormat="1" applyFont="1" applyFill="1" applyBorder="1" applyAlignment="1">
      <alignment horizontal="center" wrapText="1"/>
    </xf>
    <xf numFmtId="164" fontId="14" fillId="8" borderId="12" xfId="20" applyNumberFormat="1" applyFont="1" applyFill="1" applyBorder="1" applyAlignment="1">
      <alignment horizontal="center" wrapText="1"/>
    </xf>
    <xf numFmtId="0" fontId="0" fillId="8" borderId="1" xfId="0" applyFill="1" applyBorder="1" applyAlignment="1">
      <alignment horizontal="center" wrapText="1"/>
    </xf>
    <xf numFmtId="164" fontId="24" fillId="20" borderId="24" xfId="5" applyNumberFormat="1" applyFont="1" applyFill="1" applyBorder="1" applyAlignment="1">
      <alignment horizontal="center" vertical="center" wrapText="1"/>
    </xf>
    <xf numFmtId="0" fontId="0" fillId="20" borderId="3" xfId="0" applyFill="1" applyBorder="1" applyAlignment="1">
      <alignment horizontal="center" vertical="center" wrapText="1"/>
    </xf>
    <xf numFmtId="164" fontId="24" fillId="20" borderId="3" xfId="5" applyNumberFormat="1" applyFont="1" applyFill="1" applyBorder="1" applyAlignment="1">
      <alignment horizontal="center" vertical="center" wrapText="1"/>
    </xf>
    <xf numFmtId="0" fontId="0" fillId="20" borderId="50" xfId="0" applyFill="1" applyBorder="1" applyAlignment="1">
      <alignment horizontal="center" vertical="center" wrapText="1"/>
    </xf>
    <xf numFmtId="0" fontId="17" fillId="8" borderId="41" xfId="5" applyFont="1" applyFill="1" applyBorder="1" applyAlignment="1">
      <alignment horizontal="center" vertical="center" textRotation="90" wrapText="1"/>
    </xf>
    <xf numFmtId="0" fontId="17" fillId="8" borderId="42" xfId="5" applyFont="1" applyFill="1" applyBorder="1" applyAlignment="1">
      <alignment horizontal="center" vertical="center" textRotation="90" wrapText="1"/>
    </xf>
    <xf numFmtId="0" fontId="0" fillId="0" borderId="42" xfId="0" applyBorder="1" applyAlignment="1">
      <alignment vertical="center" wrapText="1"/>
    </xf>
    <xf numFmtId="0" fontId="14" fillId="6" borderId="72" xfId="5" applyFont="1" applyFill="1" applyBorder="1" applyAlignment="1">
      <alignment horizontal="center" vertical="center" wrapText="1"/>
    </xf>
    <xf numFmtId="0" fontId="14" fillId="6" borderId="47" xfId="5" applyFont="1" applyFill="1" applyBorder="1" applyAlignment="1">
      <alignment horizontal="center" vertical="center" wrapText="1"/>
    </xf>
    <xf numFmtId="164" fontId="14" fillId="5" borderId="14" xfId="5" applyNumberFormat="1"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2" xfId="0" applyFill="1" applyBorder="1" applyAlignment="1">
      <alignment horizontal="center" vertical="center" wrapText="1"/>
    </xf>
    <xf numFmtId="0" fontId="24" fillId="20" borderId="55" xfId="5" applyFont="1" applyFill="1" applyBorder="1" applyAlignment="1">
      <alignment horizontal="center" vertical="center" wrapText="1"/>
    </xf>
    <xf numFmtId="0" fontId="24" fillId="20" borderId="16" xfId="5" applyFont="1" applyFill="1" applyBorder="1" applyAlignment="1">
      <alignment horizontal="center" vertical="center" wrapText="1"/>
    </xf>
    <xf numFmtId="0" fontId="25" fillId="20" borderId="15" xfId="0" applyFont="1" applyFill="1" applyBorder="1" applyAlignment="1">
      <alignment horizontal="center" vertical="center" wrapText="1"/>
    </xf>
    <xf numFmtId="0" fontId="64" fillId="12" borderId="51" xfId="5" applyFont="1" applyFill="1" applyBorder="1" applyAlignment="1">
      <alignment horizontal="left" vertical="center" wrapText="1"/>
    </xf>
    <xf numFmtId="0" fontId="101" fillId="0" borderId="18" xfId="0" applyFont="1" applyBorder="1" applyAlignment="1">
      <alignment horizontal="left" vertical="center"/>
    </xf>
    <xf numFmtId="0" fontId="24" fillId="20" borderId="54" xfId="5" applyFont="1" applyFill="1" applyBorder="1" applyAlignment="1">
      <alignment horizontal="center" vertical="center" wrapText="1"/>
    </xf>
    <xf numFmtId="0" fontId="24" fillId="20" borderId="70" xfId="5" applyFont="1" applyFill="1" applyBorder="1" applyAlignment="1">
      <alignment horizontal="center" vertical="center" wrapText="1"/>
    </xf>
    <xf numFmtId="0" fontId="25" fillId="20" borderId="24" xfId="0" applyFont="1" applyFill="1" applyBorder="1" applyAlignment="1">
      <alignment horizontal="center" vertical="center" wrapText="1"/>
    </xf>
    <xf numFmtId="0" fontId="24" fillId="20" borderId="7" xfId="5" applyFont="1" applyFill="1" applyBorder="1" applyAlignment="1">
      <alignment horizontal="center" vertical="center" wrapText="1"/>
    </xf>
    <xf numFmtId="0" fontId="25" fillId="20" borderId="3" xfId="0" applyFont="1" applyFill="1" applyBorder="1" applyAlignment="1">
      <alignment horizontal="center" vertical="center" wrapText="1"/>
    </xf>
    <xf numFmtId="164" fontId="24" fillId="20" borderId="48" xfId="5" applyNumberFormat="1" applyFont="1" applyFill="1" applyBorder="1" applyAlignment="1">
      <alignment horizontal="center" vertical="center" wrapText="1"/>
    </xf>
    <xf numFmtId="0" fontId="0" fillId="20" borderId="2" xfId="0" applyFill="1" applyBorder="1" applyAlignment="1">
      <alignment horizontal="center" vertical="center" wrapText="1"/>
    </xf>
    <xf numFmtId="0" fontId="0" fillId="20" borderId="49" xfId="0" applyFill="1" applyBorder="1" applyAlignment="1">
      <alignment horizontal="center" vertical="center" wrapText="1"/>
    </xf>
    <xf numFmtId="0" fontId="14" fillId="18" borderId="39" xfId="20" applyFont="1" applyFill="1" applyBorder="1" applyAlignment="1">
      <alignment horizontal="right"/>
    </xf>
    <xf numFmtId="0" fontId="12" fillId="18" borderId="38" xfId="20" applyFont="1" applyFill="1" applyBorder="1" applyAlignment="1">
      <alignment horizontal="right"/>
    </xf>
    <xf numFmtId="0" fontId="12" fillId="18" borderId="44" xfId="20" applyFont="1" applyFill="1" applyBorder="1" applyAlignment="1">
      <alignment horizontal="right"/>
    </xf>
    <xf numFmtId="0" fontId="0" fillId="0" borderId="9" xfId="0" applyBorder="1" applyAlignment="1">
      <alignment vertical="center" wrapText="1"/>
    </xf>
    <xf numFmtId="0" fontId="0" fillId="0" borderId="65" xfId="0" applyBorder="1" applyAlignment="1">
      <alignment vertical="center" wrapText="1"/>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7" fillId="8" borderId="39" xfId="5" applyFont="1" applyFill="1" applyBorder="1" applyAlignment="1">
      <alignment horizontal="center" vertical="center" textRotation="90" wrapText="1"/>
    </xf>
    <xf numFmtId="0" fontId="17" fillId="8" borderId="9" xfId="0" applyFont="1" applyFill="1" applyBorder="1" applyAlignment="1">
      <alignment horizontal="center" vertical="center" textRotation="90" wrapText="1"/>
    </xf>
    <xf numFmtId="0" fontId="17" fillId="8" borderId="43" xfId="0" applyFont="1" applyFill="1" applyBorder="1" applyAlignment="1">
      <alignment horizontal="center" vertical="center" textRotation="90" wrapText="1"/>
    </xf>
    <xf numFmtId="0" fontId="22" fillId="3" borderId="0" xfId="5" applyFill="1" applyBorder="1" applyAlignment="1">
      <alignment vertical="center"/>
    </xf>
    <xf numFmtId="0" fontId="0" fillId="3" borderId="0" xfId="0" applyFill="1" applyBorder="1" applyAlignment="1">
      <alignment vertical="center"/>
    </xf>
    <xf numFmtId="0" fontId="18" fillId="14" borderId="19" xfId="0" applyNumberFormat="1" applyFont="1" applyFill="1" applyBorder="1" applyAlignment="1">
      <alignment horizontal="left" vertical="center" wrapText="1"/>
    </xf>
    <xf numFmtId="0" fontId="18" fillId="14" borderId="21" xfId="0" applyFont="1" applyFill="1" applyBorder="1" applyAlignment="1">
      <alignment horizontal="left" vertical="center" wrapText="1"/>
    </xf>
    <xf numFmtId="0" fontId="7" fillId="3" borderId="48" xfId="0" applyFont="1" applyFill="1" applyBorder="1" applyAlignment="1" applyProtection="1">
      <alignment vertical="center" wrapText="1"/>
      <protection locked="0"/>
    </xf>
    <xf numFmtId="0" fontId="19" fillId="0" borderId="2" xfId="0" applyFont="1" applyBorder="1" applyAlignment="1">
      <alignment vertical="center" wrapText="1"/>
    </xf>
    <xf numFmtId="0" fontId="7" fillId="3" borderId="24" xfId="0" applyFont="1" applyFill="1" applyBorder="1" applyAlignment="1" applyProtection="1">
      <alignment vertical="center" wrapText="1"/>
      <protection locked="0"/>
    </xf>
    <xf numFmtId="0" fontId="19" fillId="0" borderId="3" xfId="0" applyFont="1" applyBorder="1" applyAlignment="1">
      <alignment vertical="center" wrapText="1"/>
    </xf>
    <xf numFmtId="0" fontId="7" fillId="3" borderId="51" xfId="0" applyFont="1" applyFill="1" applyBorder="1" applyAlignment="1" applyProtection="1">
      <alignment vertical="center" wrapText="1"/>
      <protection locked="0"/>
    </xf>
    <xf numFmtId="0" fontId="19" fillId="0" borderId="18" xfId="0" applyFont="1" applyBorder="1" applyAlignment="1">
      <alignment vertical="center" wrapText="1"/>
    </xf>
    <xf numFmtId="14" fontId="18" fillId="14" borderId="28" xfId="0" applyNumberFormat="1" applyFont="1" applyFill="1" applyBorder="1" applyAlignment="1">
      <alignment horizontal="center" vertical="center" wrapText="1"/>
    </xf>
    <xf numFmtId="0" fontId="0" fillId="0" borderId="45" xfId="0" applyBorder="1" applyAlignment="1">
      <alignment vertical="center" wrapText="1"/>
    </xf>
    <xf numFmtId="164" fontId="24" fillId="20" borderId="55" xfId="5" applyNumberFormat="1" applyFont="1" applyFill="1" applyBorder="1" applyAlignment="1">
      <alignment horizontal="center" vertical="center" wrapText="1"/>
    </xf>
    <xf numFmtId="164" fontId="24" fillId="20" borderId="16" xfId="5" applyNumberFormat="1" applyFont="1" applyFill="1" applyBorder="1" applyAlignment="1">
      <alignment horizontal="center" vertical="center" wrapText="1"/>
    </xf>
    <xf numFmtId="0" fontId="16" fillId="20" borderId="15" xfId="0" applyFont="1" applyFill="1" applyBorder="1" applyAlignment="1">
      <alignment horizontal="center" vertical="center" wrapText="1"/>
    </xf>
    <xf numFmtId="164" fontId="24" fillId="20" borderId="56" xfId="5" applyNumberFormat="1" applyFont="1" applyFill="1" applyBorder="1" applyAlignment="1">
      <alignment horizontal="center" vertical="center" wrapText="1"/>
    </xf>
    <xf numFmtId="164" fontId="24" fillId="20" borderId="17" xfId="5" applyNumberFormat="1" applyFont="1" applyFill="1" applyBorder="1" applyAlignment="1">
      <alignment horizontal="center" vertical="center" wrapText="1"/>
    </xf>
    <xf numFmtId="0" fontId="25" fillId="20" borderId="46" xfId="0" applyFont="1" applyFill="1" applyBorder="1" applyAlignment="1">
      <alignment horizontal="center" vertical="center" wrapText="1"/>
    </xf>
    <xf numFmtId="164" fontId="24" fillId="7" borderId="44" xfId="5" applyNumberFormat="1" applyFont="1" applyFill="1" applyBorder="1" applyAlignment="1">
      <alignment horizontal="center" vertical="center" wrapText="1"/>
    </xf>
    <xf numFmtId="164" fontId="24" fillId="7" borderId="10" xfId="5" applyNumberFormat="1"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4" fillId="20" borderId="57" xfId="5" applyFont="1" applyFill="1" applyBorder="1" applyAlignment="1">
      <alignment horizontal="center" vertical="center" wrapText="1"/>
    </xf>
    <xf numFmtId="0" fontId="25" fillId="20" borderId="58" xfId="0" applyFont="1" applyFill="1" applyBorder="1" applyAlignment="1">
      <alignment horizontal="center" vertical="center" wrapText="1"/>
    </xf>
    <xf numFmtId="0" fontId="17" fillId="8" borderId="9" xfId="5" applyFont="1" applyFill="1" applyBorder="1" applyAlignment="1">
      <alignment horizontal="center" vertical="center" textRotation="90" wrapText="1"/>
    </xf>
    <xf numFmtId="0" fontId="0" fillId="0" borderId="43" xfId="0" applyBorder="1" applyAlignment="1">
      <alignment vertical="center" wrapText="1"/>
    </xf>
    <xf numFmtId="164" fontId="63" fillId="8" borderId="14" xfId="5" applyNumberFormat="1" applyFont="1" applyFill="1" applyBorder="1" applyAlignment="1">
      <alignment horizontal="center" vertical="center" wrapText="1"/>
    </xf>
    <xf numFmtId="164" fontId="63" fillId="8" borderId="53" xfId="5" applyNumberFormat="1" applyFont="1" applyFill="1" applyBorder="1" applyAlignment="1">
      <alignment horizontal="center" vertical="center" wrapText="1"/>
    </xf>
    <xf numFmtId="0" fontId="14" fillId="18" borderId="14" xfId="20" applyFont="1" applyFill="1" applyBorder="1" applyAlignment="1">
      <alignment horizontal="right"/>
    </xf>
    <xf numFmtId="0" fontId="14" fillId="18" borderId="12" xfId="20" applyFont="1" applyFill="1" applyBorder="1" applyAlignment="1">
      <alignment horizontal="right"/>
    </xf>
    <xf numFmtId="0" fontId="14" fillId="18" borderId="52" xfId="20" applyFont="1" applyFill="1" applyBorder="1" applyAlignment="1">
      <alignment horizontal="right"/>
    </xf>
    <xf numFmtId="0" fontId="12" fillId="18" borderId="12" xfId="20" applyFont="1" applyFill="1" applyBorder="1" applyAlignment="1">
      <alignment horizontal="right"/>
    </xf>
    <xf numFmtId="0" fontId="12" fillId="18" borderId="52" xfId="20" applyFont="1" applyFill="1" applyBorder="1" applyAlignment="1">
      <alignment horizontal="right"/>
    </xf>
    <xf numFmtId="164" fontId="14" fillId="6" borderId="47" xfId="5" applyNumberFormat="1" applyFont="1" applyFill="1" applyBorder="1" applyAlignment="1">
      <alignment horizontal="center" vertical="center" wrapText="1"/>
    </xf>
    <xf numFmtId="164" fontId="14" fillId="6" borderId="59" xfId="5" applyNumberFormat="1" applyFont="1" applyFill="1" applyBorder="1" applyAlignment="1">
      <alignment horizontal="center" vertical="center" wrapText="1"/>
    </xf>
    <xf numFmtId="164" fontId="14" fillId="6" borderId="53" xfId="5" applyNumberFormat="1" applyFont="1" applyFill="1" applyBorder="1" applyAlignment="1">
      <alignment horizontal="center" vertical="center" wrapText="1"/>
    </xf>
    <xf numFmtId="164" fontId="14" fillId="5" borderId="53" xfId="5" applyNumberFormat="1" applyFont="1" applyFill="1" applyBorder="1" applyAlignment="1">
      <alignment horizontal="center" vertical="center" wrapText="1"/>
    </xf>
    <xf numFmtId="0" fontId="0" fillId="5" borderId="22" xfId="0" applyFill="1" applyBorder="1" applyAlignment="1">
      <alignment horizontal="center" vertical="center" wrapText="1"/>
    </xf>
    <xf numFmtId="164" fontId="24" fillId="20" borderId="7" xfId="5" applyNumberFormat="1" applyFont="1" applyFill="1" applyBorder="1" applyAlignment="1">
      <alignment horizontal="center" vertical="center" wrapText="1"/>
    </xf>
    <xf numFmtId="0" fontId="16" fillId="20" borderId="3" xfId="0" applyFont="1" applyFill="1" applyBorder="1" applyAlignment="1">
      <alignment horizontal="center" vertical="center" wrapText="1"/>
    </xf>
    <xf numFmtId="164" fontId="24" fillId="20" borderId="67" xfId="5" applyNumberFormat="1" applyFont="1" applyFill="1" applyBorder="1" applyAlignment="1">
      <alignment horizontal="center" vertical="center" wrapText="1"/>
    </xf>
    <xf numFmtId="164" fontId="24" fillId="20" borderId="73" xfId="5" applyNumberFormat="1" applyFont="1" applyFill="1" applyBorder="1" applyAlignment="1">
      <alignment horizontal="center" vertical="center" wrapText="1"/>
    </xf>
    <xf numFmtId="0" fontId="25" fillId="20" borderId="50" xfId="0" applyFont="1" applyFill="1" applyBorder="1" applyAlignment="1">
      <alignment horizontal="center" vertical="center" wrapText="1"/>
    </xf>
    <xf numFmtId="164" fontId="24" fillId="3" borderId="0" xfId="5" applyNumberFormat="1" applyFont="1" applyFill="1" applyBorder="1" applyAlignment="1">
      <alignment horizontal="center" vertical="center" wrapText="1"/>
    </xf>
    <xf numFmtId="0" fontId="0" fillId="3" borderId="0" xfId="0" applyFill="1" applyBorder="1" applyAlignment="1">
      <alignment vertical="center" wrapText="1"/>
    </xf>
    <xf numFmtId="0" fontId="25" fillId="3" borderId="0" xfId="0" applyFont="1" applyFill="1" applyBorder="1" applyAlignment="1">
      <alignment horizontal="center" vertical="center" wrapText="1"/>
    </xf>
    <xf numFmtId="0" fontId="22" fillId="3" borderId="0" xfId="5" applyFill="1" applyBorder="1" applyAlignment="1">
      <alignment vertical="center" wrapText="1"/>
    </xf>
    <xf numFmtId="164" fontId="40" fillId="3" borderId="0" xfId="5" applyNumberFormat="1" applyFont="1" applyFill="1" applyBorder="1" applyAlignment="1">
      <alignment horizontal="left" vertical="center" wrapText="1"/>
    </xf>
    <xf numFmtId="0" fontId="41" fillId="3" borderId="0" xfId="0" applyFont="1" applyFill="1" applyBorder="1" applyAlignment="1">
      <alignment horizontal="left" vertical="center" wrapText="1"/>
    </xf>
    <xf numFmtId="0" fontId="43" fillId="0" borderId="14" xfId="1" applyFont="1" applyBorder="1" applyAlignment="1">
      <alignment horizontal="center" vertical="center"/>
    </xf>
    <xf numFmtId="0" fontId="43" fillId="0" borderId="12" xfId="1" applyFont="1" applyBorder="1" applyAlignment="1">
      <alignment horizontal="center" vertical="center"/>
    </xf>
    <xf numFmtId="0" fontId="43" fillId="0" borderId="22" xfId="1" applyFont="1" applyBorder="1" applyAlignment="1">
      <alignment horizontal="center" vertical="center"/>
    </xf>
    <xf numFmtId="0" fontId="56" fillId="0" borderId="36" xfId="1" applyFont="1" applyBorder="1" applyAlignment="1">
      <alignment horizontal="center" vertical="center" wrapText="1"/>
    </xf>
    <xf numFmtId="0" fontId="56" fillId="0" borderId="25" xfId="1" applyFont="1" applyBorder="1" applyAlignment="1">
      <alignment horizontal="center" vertical="center" wrapText="1"/>
    </xf>
    <xf numFmtId="0" fontId="56" fillId="0" borderId="14" xfId="1" applyFont="1" applyBorder="1" applyAlignment="1">
      <alignment horizontal="center" vertical="center"/>
    </xf>
    <xf numFmtId="0" fontId="56" fillId="0" borderId="12" xfId="1" applyFont="1" applyBorder="1" applyAlignment="1">
      <alignment horizontal="center" vertical="center"/>
    </xf>
    <xf numFmtId="0" fontId="56" fillId="0" borderId="22" xfId="1" applyFont="1" applyBorder="1" applyAlignment="1">
      <alignment horizontal="center" vertical="center"/>
    </xf>
    <xf numFmtId="0" fontId="3" fillId="0" borderId="0" xfId="1" applyAlignment="1">
      <alignment horizontal="left" vertical="center" wrapText="1"/>
    </xf>
    <xf numFmtId="0" fontId="75" fillId="7" borderId="0" xfId="0" applyFont="1" applyFill="1" applyAlignment="1">
      <alignment vertical="center" wrapText="1"/>
    </xf>
    <xf numFmtId="0" fontId="0" fillId="7" borderId="0" xfId="0" applyFill="1" applyAlignment="1">
      <alignment vertical="center" wrapText="1"/>
    </xf>
    <xf numFmtId="0" fontId="87" fillId="0" borderId="0" xfId="1" applyFont="1" applyAlignment="1">
      <alignment vertical="center" wrapText="1"/>
    </xf>
    <xf numFmtId="0" fontId="41" fillId="0" borderId="0" xfId="0" applyFont="1" applyAlignment="1">
      <alignment vertical="center" wrapText="1"/>
    </xf>
    <xf numFmtId="0" fontId="18" fillId="14" borderId="0" xfId="1" applyFont="1" applyFill="1" applyAlignment="1">
      <alignment vertical="center" wrapText="1"/>
    </xf>
    <xf numFmtId="0" fontId="0" fillId="14" borderId="0" xfId="0" applyFill="1" applyAlignment="1">
      <alignment vertical="center" wrapText="1"/>
    </xf>
    <xf numFmtId="0" fontId="18" fillId="0" borderId="0" xfId="1" applyFont="1" applyAlignment="1">
      <alignment vertical="center" wrapText="1"/>
    </xf>
    <xf numFmtId="0" fontId="0" fillId="0" borderId="0" xfId="0" applyAlignment="1">
      <alignment vertical="center" wrapText="1"/>
    </xf>
    <xf numFmtId="0" fontId="98" fillId="15" borderId="61" xfId="0" applyFont="1" applyFill="1" applyBorder="1" applyAlignment="1">
      <alignment horizontal="center" wrapText="1"/>
    </xf>
    <xf numFmtId="0" fontId="3" fillId="0" borderId="40" xfId="0" applyFont="1" applyBorder="1" applyAlignment="1">
      <alignment horizontal="center" wrapText="1"/>
    </xf>
    <xf numFmtId="0" fontId="3" fillId="0" borderId="68" xfId="0" applyFont="1" applyBorder="1" applyAlignment="1">
      <alignment horizontal="center" wrapText="1"/>
    </xf>
    <xf numFmtId="164" fontId="3" fillId="2" borderId="49" xfId="20" applyNumberFormat="1" applyFill="1" applyBorder="1" applyAlignment="1">
      <alignment horizontal="center"/>
    </xf>
    <xf numFmtId="164" fontId="3" fillId="2" borderId="50" xfId="20" applyNumberFormat="1" applyFill="1" applyBorder="1" applyAlignment="1">
      <alignment horizontal="center"/>
    </xf>
  </cellXfs>
  <cellStyles count="21">
    <cellStyle name="Comma 2" xfId="4" xr:uid="{00000000-0005-0000-0000-000000000000}"/>
    <cellStyle name="Currency 2" xfId="8" xr:uid="{00000000-0005-0000-0000-000002000000}"/>
    <cellStyle name="Hyperlink" xfId="19" builtinId="8"/>
    <cellStyle name="Hyperlink 2" xfId="2" xr:uid="{00000000-0005-0000-0000-000003000000}"/>
    <cellStyle name="Normal" xfId="0" builtinId="0"/>
    <cellStyle name="Normal 2" xfId="1" xr:uid="{00000000-0005-0000-0000-000005000000}"/>
    <cellStyle name="Normal 2 2" xfId="17" xr:uid="{00000000-0005-0000-0000-000006000000}"/>
    <cellStyle name="Normal 2 3 2" xfId="9" xr:uid="{00000000-0005-0000-0000-000007000000}"/>
    <cellStyle name="Normal 3" xfId="6" xr:uid="{00000000-0005-0000-0000-000008000000}"/>
    <cellStyle name="Normal 3 2" xfId="11" xr:uid="{00000000-0005-0000-0000-000009000000}"/>
    <cellStyle name="Normal 3 3" xfId="10"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7" xr:uid="{00000000-0005-0000-0000-000010000000}"/>
    <cellStyle name="Normal_Sheet1" xfId="20" xr:uid="{1B43CD99-599A-40AF-92FE-E7B9ABEAC76A}"/>
    <cellStyle name="Normal_Sheet1 2" xfId="5" xr:uid="{00000000-0005-0000-0000-000012000000}"/>
    <cellStyle name="Note 2" xfId="18" xr:uid="{00000000-0005-0000-0000-000013000000}"/>
    <cellStyle name="Percent 2" xfId="3" xr:uid="{00000000-0005-0000-0000-000015000000}"/>
  </cellStyles>
  <dxfs count="0"/>
  <tableStyles count="0" defaultTableStyle="TableStyleMedium9" defaultPivotStyle="PivotStyleLight16"/>
  <colors>
    <mruColors>
      <color rgb="FFC0C0C0"/>
      <color rgb="FFCC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visor.mn.gov/statutes/cite/174.56"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974F-8C5F-40CC-A817-1075A1418248}">
  <dimension ref="A1:A12"/>
  <sheetViews>
    <sheetView workbookViewId="0">
      <selection activeCell="B5" sqref="B5"/>
    </sheetView>
  </sheetViews>
  <sheetFormatPr defaultRowHeight="12.75"/>
  <cols>
    <col min="1" max="1" width="144.140625" bestFit="1" customWidth="1"/>
  </cols>
  <sheetData>
    <row r="1" spans="1:1" ht="18.75">
      <c r="A1" s="398" t="s">
        <v>179</v>
      </c>
    </row>
    <row r="2" spans="1:1" s="400" customFormat="1" ht="95.1" customHeight="1">
      <c r="A2" s="399" t="s">
        <v>183</v>
      </c>
    </row>
    <row r="3" spans="1:1" ht="75" customHeight="1">
      <c r="A3" s="397" t="s">
        <v>180</v>
      </c>
    </row>
    <row r="4" spans="1:1" ht="60" customHeight="1">
      <c r="A4" s="126" t="s">
        <v>184</v>
      </c>
    </row>
    <row r="5" spans="1:1" ht="260.10000000000002" customHeight="1">
      <c r="A5" s="126" t="s">
        <v>181</v>
      </c>
    </row>
    <row r="6" spans="1:1" ht="24.95" customHeight="1">
      <c r="A6" s="401" t="s">
        <v>182</v>
      </c>
    </row>
    <row r="7" spans="1:1">
      <c r="A7" s="128"/>
    </row>
    <row r="8" spans="1:1">
      <c r="A8" s="128"/>
    </row>
    <row r="9" spans="1:1" ht="12.75" customHeight="1">
      <c r="A9" s="126"/>
    </row>
    <row r="12" spans="1:1" ht="12.75" customHeight="1">
      <c r="A12" s="126"/>
    </row>
  </sheetData>
  <hyperlinks>
    <hyperlink ref="A6" r:id="rId1" xr:uid="{78312A78-077A-4F33-8D03-AD69835B27AF}"/>
  </hyperlinks>
  <pageMargins left="0.7" right="0.7" top="0.75" bottom="0.75" header="0.3" footer="0.3"/>
  <pageSetup orientation="portrait" horizontalDpi="4294967293"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BH130"/>
  <sheetViews>
    <sheetView tabSelected="1" topLeftCell="E65" zoomScale="90" zoomScaleNormal="90" workbookViewId="0">
      <selection activeCell="G79" sqref="G79"/>
    </sheetView>
  </sheetViews>
  <sheetFormatPr defaultRowHeight="12.75"/>
  <cols>
    <col min="1" max="1" width="3.140625" style="195" customWidth="1"/>
    <col min="2" max="2" width="15.85546875" style="2" customWidth="1"/>
    <col min="3" max="3" width="37.85546875" style="2" customWidth="1"/>
    <col min="4" max="4" width="44.5703125" style="2" bestFit="1" customWidth="1"/>
    <col min="5" max="5" width="42.85546875" style="2" customWidth="1"/>
    <col min="6" max="6" width="25.42578125" style="64" customWidth="1"/>
    <col min="7" max="7" width="26.7109375" style="2" customWidth="1"/>
    <col min="8" max="8" width="23.140625" style="2" customWidth="1"/>
    <col min="9" max="9" width="22.28515625" style="2" customWidth="1"/>
    <col min="10" max="10" width="8.140625" style="2" customWidth="1"/>
    <col min="11" max="11" width="20.5703125" style="2" customWidth="1"/>
    <col min="12" max="12" width="7.85546875" style="2" customWidth="1"/>
    <col min="13" max="13" width="27.85546875" style="2" customWidth="1"/>
    <col min="14" max="14" width="29.42578125" style="2" customWidth="1"/>
    <col min="15" max="15" width="3.28515625" style="2" customWidth="1"/>
    <col min="16" max="16" width="16.28515625" style="21" customWidth="1"/>
    <col min="17" max="24" width="9.140625" style="21"/>
    <col min="25" max="37" width="8.85546875" style="195"/>
    <col min="38" max="38" width="23.85546875" style="195" customWidth="1"/>
    <col min="39" max="60" width="8.85546875" style="195"/>
    <col min="61" max="260" width="8.85546875" style="2"/>
    <col min="261" max="261" width="20.5703125" style="2" customWidth="1"/>
    <col min="262" max="262" width="15.85546875" style="2" customWidth="1"/>
    <col min="263" max="263" width="29.5703125" style="2" customWidth="1"/>
    <col min="264" max="264" width="26.5703125" style="2" customWidth="1"/>
    <col min="265" max="265" width="34.85546875" style="2" customWidth="1"/>
    <col min="266" max="266" width="25" style="2" customWidth="1"/>
    <col min="267" max="268" width="26.7109375" style="2" customWidth="1"/>
    <col min="269" max="269" width="27.85546875" style="2" customWidth="1"/>
    <col min="270" max="270" width="29.42578125" style="2" customWidth="1"/>
    <col min="271" max="271" width="12.7109375" style="2" bestFit="1" customWidth="1"/>
    <col min="272" max="516" width="8.85546875" style="2"/>
    <col min="517" max="517" width="20.5703125" style="2" customWidth="1"/>
    <col min="518" max="518" width="15.85546875" style="2" customWidth="1"/>
    <col min="519" max="519" width="29.5703125" style="2" customWidth="1"/>
    <col min="520" max="520" width="26.5703125" style="2" customWidth="1"/>
    <col min="521" max="521" width="34.85546875" style="2" customWidth="1"/>
    <col min="522" max="522" width="25" style="2" customWidth="1"/>
    <col min="523" max="524" width="26.7109375" style="2" customWidth="1"/>
    <col min="525" max="525" width="27.85546875" style="2" customWidth="1"/>
    <col min="526" max="526" width="29.42578125" style="2" customWidth="1"/>
    <col min="527" max="527" width="12.7109375" style="2" bestFit="1" customWidth="1"/>
    <col min="528" max="772" width="8.85546875" style="2"/>
    <col min="773" max="773" width="20.5703125" style="2" customWidth="1"/>
    <col min="774" max="774" width="15.85546875" style="2" customWidth="1"/>
    <col min="775" max="775" width="29.5703125" style="2" customWidth="1"/>
    <col min="776" max="776" width="26.5703125" style="2" customWidth="1"/>
    <col min="777" max="777" width="34.85546875" style="2" customWidth="1"/>
    <col min="778" max="778" width="25" style="2" customWidth="1"/>
    <col min="779" max="780" width="26.7109375" style="2" customWidth="1"/>
    <col min="781" max="781" width="27.85546875" style="2" customWidth="1"/>
    <col min="782" max="782" width="29.42578125" style="2" customWidth="1"/>
    <col min="783" max="783" width="12.7109375" style="2" bestFit="1" customWidth="1"/>
    <col min="784" max="1028" width="8.85546875" style="2"/>
    <col min="1029" max="1029" width="20.5703125" style="2" customWidth="1"/>
    <col min="1030" max="1030" width="15.85546875" style="2" customWidth="1"/>
    <col min="1031" max="1031" width="29.5703125" style="2" customWidth="1"/>
    <col min="1032" max="1032" width="26.5703125" style="2" customWidth="1"/>
    <col min="1033" max="1033" width="34.85546875" style="2" customWidth="1"/>
    <col min="1034" max="1034" width="25" style="2" customWidth="1"/>
    <col min="1035" max="1036" width="26.7109375" style="2" customWidth="1"/>
    <col min="1037" max="1037" width="27.85546875" style="2" customWidth="1"/>
    <col min="1038" max="1038" width="29.42578125" style="2" customWidth="1"/>
    <col min="1039" max="1039" width="12.7109375" style="2" bestFit="1" customWidth="1"/>
    <col min="1040" max="1284" width="8.85546875" style="2"/>
    <col min="1285" max="1285" width="20.5703125" style="2" customWidth="1"/>
    <col min="1286" max="1286" width="15.85546875" style="2" customWidth="1"/>
    <col min="1287" max="1287" width="29.5703125" style="2" customWidth="1"/>
    <col min="1288" max="1288" width="26.5703125" style="2" customWidth="1"/>
    <col min="1289" max="1289" width="34.85546875" style="2" customWidth="1"/>
    <col min="1290" max="1290" width="25" style="2" customWidth="1"/>
    <col min="1291" max="1292" width="26.7109375" style="2" customWidth="1"/>
    <col min="1293" max="1293" width="27.85546875" style="2" customWidth="1"/>
    <col min="1294" max="1294" width="29.42578125" style="2" customWidth="1"/>
    <col min="1295" max="1295" width="12.7109375" style="2" bestFit="1" customWidth="1"/>
    <col min="1296" max="1540" width="8.85546875" style="2"/>
    <col min="1541" max="1541" width="20.5703125" style="2" customWidth="1"/>
    <col min="1542" max="1542" width="15.85546875" style="2" customWidth="1"/>
    <col min="1543" max="1543" width="29.5703125" style="2" customWidth="1"/>
    <col min="1544" max="1544" width="26.5703125" style="2" customWidth="1"/>
    <col min="1545" max="1545" width="34.85546875" style="2" customWidth="1"/>
    <col min="1546" max="1546" width="25" style="2" customWidth="1"/>
    <col min="1547" max="1548" width="26.7109375" style="2" customWidth="1"/>
    <col min="1549" max="1549" width="27.85546875" style="2" customWidth="1"/>
    <col min="1550" max="1550" width="29.42578125" style="2" customWidth="1"/>
    <col min="1551" max="1551" width="12.7109375" style="2" bestFit="1" customWidth="1"/>
    <col min="1552" max="1796" width="8.85546875" style="2"/>
    <col min="1797" max="1797" width="20.5703125" style="2" customWidth="1"/>
    <col min="1798" max="1798" width="15.85546875" style="2" customWidth="1"/>
    <col min="1799" max="1799" width="29.5703125" style="2" customWidth="1"/>
    <col min="1800" max="1800" width="26.5703125" style="2" customWidth="1"/>
    <col min="1801" max="1801" width="34.85546875" style="2" customWidth="1"/>
    <col min="1802" max="1802" width="25" style="2" customWidth="1"/>
    <col min="1803" max="1804" width="26.7109375" style="2" customWidth="1"/>
    <col min="1805" max="1805" width="27.85546875" style="2" customWidth="1"/>
    <col min="1806" max="1806" width="29.42578125" style="2" customWidth="1"/>
    <col min="1807" max="1807" width="12.7109375" style="2" bestFit="1" customWidth="1"/>
    <col min="1808" max="2052" width="8.85546875" style="2"/>
    <col min="2053" max="2053" width="20.5703125" style="2" customWidth="1"/>
    <col min="2054" max="2054" width="15.85546875" style="2" customWidth="1"/>
    <col min="2055" max="2055" width="29.5703125" style="2" customWidth="1"/>
    <col min="2056" max="2056" width="26.5703125" style="2" customWidth="1"/>
    <col min="2057" max="2057" width="34.85546875" style="2" customWidth="1"/>
    <col min="2058" max="2058" width="25" style="2" customWidth="1"/>
    <col min="2059" max="2060" width="26.7109375" style="2" customWidth="1"/>
    <col min="2061" max="2061" width="27.85546875" style="2" customWidth="1"/>
    <col min="2062" max="2062" width="29.42578125" style="2" customWidth="1"/>
    <col min="2063" max="2063" width="12.7109375" style="2" bestFit="1" customWidth="1"/>
    <col min="2064" max="2308" width="8.85546875" style="2"/>
    <col min="2309" max="2309" width="20.5703125" style="2" customWidth="1"/>
    <col min="2310" max="2310" width="15.85546875" style="2" customWidth="1"/>
    <col min="2311" max="2311" width="29.5703125" style="2" customWidth="1"/>
    <col min="2312" max="2312" width="26.5703125" style="2" customWidth="1"/>
    <col min="2313" max="2313" width="34.85546875" style="2" customWidth="1"/>
    <col min="2314" max="2314" width="25" style="2" customWidth="1"/>
    <col min="2315" max="2316" width="26.7109375" style="2" customWidth="1"/>
    <col min="2317" max="2317" width="27.85546875" style="2" customWidth="1"/>
    <col min="2318" max="2318" width="29.42578125" style="2" customWidth="1"/>
    <col min="2319" max="2319" width="12.7109375" style="2" bestFit="1" customWidth="1"/>
    <col min="2320" max="2564" width="8.85546875" style="2"/>
    <col min="2565" max="2565" width="20.5703125" style="2" customWidth="1"/>
    <col min="2566" max="2566" width="15.85546875" style="2" customWidth="1"/>
    <col min="2567" max="2567" width="29.5703125" style="2" customWidth="1"/>
    <col min="2568" max="2568" width="26.5703125" style="2" customWidth="1"/>
    <col min="2569" max="2569" width="34.85546875" style="2" customWidth="1"/>
    <col min="2570" max="2570" width="25" style="2" customWidth="1"/>
    <col min="2571" max="2572" width="26.7109375" style="2" customWidth="1"/>
    <col min="2573" max="2573" width="27.85546875" style="2" customWidth="1"/>
    <col min="2574" max="2574" width="29.42578125" style="2" customWidth="1"/>
    <col min="2575" max="2575" width="12.7109375" style="2" bestFit="1" customWidth="1"/>
    <col min="2576" max="2820" width="8.85546875" style="2"/>
    <col min="2821" max="2821" width="20.5703125" style="2" customWidth="1"/>
    <col min="2822" max="2822" width="15.85546875" style="2" customWidth="1"/>
    <col min="2823" max="2823" width="29.5703125" style="2" customWidth="1"/>
    <col min="2824" max="2824" width="26.5703125" style="2" customWidth="1"/>
    <col min="2825" max="2825" width="34.85546875" style="2" customWidth="1"/>
    <col min="2826" max="2826" width="25" style="2" customWidth="1"/>
    <col min="2827" max="2828" width="26.7109375" style="2" customWidth="1"/>
    <col min="2829" max="2829" width="27.85546875" style="2" customWidth="1"/>
    <col min="2830" max="2830" width="29.42578125" style="2" customWidth="1"/>
    <col min="2831" max="2831" width="12.7109375" style="2" bestFit="1" customWidth="1"/>
    <col min="2832" max="3076" width="8.85546875" style="2"/>
    <col min="3077" max="3077" width="20.5703125" style="2" customWidth="1"/>
    <col min="3078" max="3078" width="15.85546875" style="2" customWidth="1"/>
    <col min="3079" max="3079" width="29.5703125" style="2" customWidth="1"/>
    <col min="3080" max="3080" width="26.5703125" style="2" customWidth="1"/>
    <col min="3081" max="3081" width="34.85546875" style="2" customWidth="1"/>
    <col min="3082" max="3082" width="25" style="2" customWidth="1"/>
    <col min="3083" max="3084" width="26.7109375" style="2" customWidth="1"/>
    <col min="3085" max="3085" width="27.85546875" style="2" customWidth="1"/>
    <col min="3086" max="3086" width="29.42578125" style="2" customWidth="1"/>
    <col min="3087" max="3087" width="12.7109375" style="2" bestFit="1" customWidth="1"/>
    <col min="3088" max="3332" width="8.85546875" style="2"/>
    <col min="3333" max="3333" width="20.5703125" style="2" customWidth="1"/>
    <col min="3334" max="3334" width="15.85546875" style="2" customWidth="1"/>
    <col min="3335" max="3335" width="29.5703125" style="2" customWidth="1"/>
    <col min="3336" max="3336" width="26.5703125" style="2" customWidth="1"/>
    <col min="3337" max="3337" width="34.85546875" style="2" customWidth="1"/>
    <col min="3338" max="3338" width="25" style="2" customWidth="1"/>
    <col min="3339" max="3340" width="26.7109375" style="2" customWidth="1"/>
    <col min="3341" max="3341" width="27.85546875" style="2" customWidth="1"/>
    <col min="3342" max="3342" width="29.42578125" style="2" customWidth="1"/>
    <col min="3343" max="3343" width="12.7109375" style="2" bestFit="1" customWidth="1"/>
    <col min="3344" max="3588" width="8.85546875" style="2"/>
    <col min="3589" max="3589" width="20.5703125" style="2" customWidth="1"/>
    <col min="3590" max="3590" width="15.85546875" style="2" customWidth="1"/>
    <col min="3591" max="3591" width="29.5703125" style="2" customWidth="1"/>
    <col min="3592" max="3592" width="26.5703125" style="2" customWidth="1"/>
    <col min="3593" max="3593" width="34.85546875" style="2" customWidth="1"/>
    <col min="3594" max="3594" width="25" style="2" customWidth="1"/>
    <col min="3595" max="3596" width="26.7109375" style="2" customWidth="1"/>
    <col min="3597" max="3597" width="27.85546875" style="2" customWidth="1"/>
    <col min="3598" max="3598" width="29.42578125" style="2" customWidth="1"/>
    <col min="3599" max="3599" width="12.7109375" style="2" bestFit="1" customWidth="1"/>
    <col min="3600" max="3844" width="8.85546875" style="2"/>
    <col min="3845" max="3845" width="20.5703125" style="2" customWidth="1"/>
    <col min="3846" max="3846" width="15.85546875" style="2" customWidth="1"/>
    <col min="3847" max="3847" width="29.5703125" style="2" customWidth="1"/>
    <col min="3848" max="3848" width="26.5703125" style="2" customWidth="1"/>
    <col min="3849" max="3849" width="34.85546875" style="2" customWidth="1"/>
    <col min="3850" max="3850" width="25" style="2" customWidth="1"/>
    <col min="3851" max="3852" width="26.7109375" style="2" customWidth="1"/>
    <col min="3853" max="3853" width="27.85546875" style="2" customWidth="1"/>
    <col min="3854" max="3854" width="29.42578125" style="2" customWidth="1"/>
    <col min="3855" max="3855" width="12.7109375" style="2" bestFit="1" customWidth="1"/>
    <col min="3856" max="4100" width="8.85546875" style="2"/>
    <col min="4101" max="4101" width="20.5703125" style="2" customWidth="1"/>
    <col min="4102" max="4102" width="15.85546875" style="2" customWidth="1"/>
    <col min="4103" max="4103" width="29.5703125" style="2" customWidth="1"/>
    <col min="4104" max="4104" width="26.5703125" style="2" customWidth="1"/>
    <col min="4105" max="4105" width="34.85546875" style="2" customWidth="1"/>
    <col min="4106" max="4106" width="25" style="2" customWidth="1"/>
    <col min="4107" max="4108" width="26.7109375" style="2" customWidth="1"/>
    <col min="4109" max="4109" width="27.85546875" style="2" customWidth="1"/>
    <col min="4110" max="4110" width="29.42578125" style="2" customWidth="1"/>
    <col min="4111" max="4111" width="12.7109375" style="2" bestFit="1" customWidth="1"/>
    <col min="4112" max="4356" width="8.85546875" style="2"/>
    <col min="4357" max="4357" width="20.5703125" style="2" customWidth="1"/>
    <col min="4358" max="4358" width="15.85546875" style="2" customWidth="1"/>
    <col min="4359" max="4359" width="29.5703125" style="2" customWidth="1"/>
    <col min="4360" max="4360" width="26.5703125" style="2" customWidth="1"/>
    <col min="4361" max="4361" width="34.85546875" style="2" customWidth="1"/>
    <col min="4362" max="4362" width="25" style="2" customWidth="1"/>
    <col min="4363" max="4364" width="26.7109375" style="2" customWidth="1"/>
    <col min="4365" max="4365" width="27.85546875" style="2" customWidth="1"/>
    <col min="4366" max="4366" width="29.42578125" style="2" customWidth="1"/>
    <col min="4367" max="4367" width="12.7109375" style="2" bestFit="1" customWidth="1"/>
    <col min="4368" max="4612" width="8.85546875" style="2"/>
    <col min="4613" max="4613" width="20.5703125" style="2" customWidth="1"/>
    <col min="4614" max="4614" width="15.85546875" style="2" customWidth="1"/>
    <col min="4615" max="4615" width="29.5703125" style="2" customWidth="1"/>
    <col min="4616" max="4616" width="26.5703125" style="2" customWidth="1"/>
    <col min="4617" max="4617" width="34.85546875" style="2" customWidth="1"/>
    <col min="4618" max="4618" width="25" style="2" customWidth="1"/>
    <col min="4619" max="4620" width="26.7109375" style="2" customWidth="1"/>
    <col min="4621" max="4621" width="27.85546875" style="2" customWidth="1"/>
    <col min="4622" max="4622" width="29.42578125" style="2" customWidth="1"/>
    <col min="4623" max="4623" width="12.7109375" style="2" bestFit="1" customWidth="1"/>
    <col min="4624" max="4868" width="8.85546875" style="2"/>
    <col min="4869" max="4869" width="20.5703125" style="2" customWidth="1"/>
    <col min="4870" max="4870" width="15.85546875" style="2" customWidth="1"/>
    <col min="4871" max="4871" width="29.5703125" style="2" customWidth="1"/>
    <col min="4872" max="4872" width="26.5703125" style="2" customWidth="1"/>
    <col min="4873" max="4873" width="34.85546875" style="2" customWidth="1"/>
    <col min="4874" max="4874" width="25" style="2" customWidth="1"/>
    <col min="4875" max="4876" width="26.7109375" style="2" customWidth="1"/>
    <col min="4877" max="4877" width="27.85546875" style="2" customWidth="1"/>
    <col min="4878" max="4878" width="29.42578125" style="2" customWidth="1"/>
    <col min="4879" max="4879" width="12.7109375" style="2" bestFit="1" customWidth="1"/>
    <col min="4880" max="5124" width="8.85546875" style="2"/>
    <col min="5125" max="5125" width="20.5703125" style="2" customWidth="1"/>
    <col min="5126" max="5126" width="15.85546875" style="2" customWidth="1"/>
    <col min="5127" max="5127" width="29.5703125" style="2" customWidth="1"/>
    <col min="5128" max="5128" width="26.5703125" style="2" customWidth="1"/>
    <col min="5129" max="5129" width="34.85546875" style="2" customWidth="1"/>
    <col min="5130" max="5130" width="25" style="2" customWidth="1"/>
    <col min="5131" max="5132" width="26.7109375" style="2" customWidth="1"/>
    <col min="5133" max="5133" width="27.85546875" style="2" customWidth="1"/>
    <col min="5134" max="5134" width="29.42578125" style="2" customWidth="1"/>
    <col min="5135" max="5135" width="12.7109375" style="2" bestFit="1" customWidth="1"/>
    <col min="5136" max="5380" width="8.85546875" style="2"/>
    <col min="5381" max="5381" width="20.5703125" style="2" customWidth="1"/>
    <col min="5382" max="5382" width="15.85546875" style="2" customWidth="1"/>
    <col min="5383" max="5383" width="29.5703125" style="2" customWidth="1"/>
    <col min="5384" max="5384" width="26.5703125" style="2" customWidth="1"/>
    <col min="5385" max="5385" width="34.85546875" style="2" customWidth="1"/>
    <col min="5386" max="5386" width="25" style="2" customWidth="1"/>
    <col min="5387" max="5388" width="26.7109375" style="2" customWidth="1"/>
    <col min="5389" max="5389" width="27.85546875" style="2" customWidth="1"/>
    <col min="5390" max="5390" width="29.42578125" style="2" customWidth="1"/>
    <col min="5391" max="5391" width="12.7109375" style="2" bestFit="1" customWidth="1"/>
    <col min="5392" max="5636" width="8.85546875" style="2"/>
    <col min="5637" max="5637" width="20.5703125" style="2" customWidth="1"/>
    <col min="5638" max="5638" width="15.85546875" style="2" customWidth="1"/>
    <col min="5639" max="5639" width="29.5703125" style="2" customWidth="1"/>
    <col min="5640" max="5640" width="26.5703125" style="2" customWidth="1"/>
    <col min="5641" max="5641" width="34.85546875" style="2" customWidth="1"/>
    <col min="5642" max="5642" width="25" style="2" customWidth="1"/>
    <col min="5643" max="5644" width="26.7109375" style="2" customWidth="1"/>
    <col min="5645" max="5645" width="27.85546875" style="2" customWidth="1"/>
    <col min="5646" max="5646" width="29.42578125" style="2" customWidth="1"/>
    <col min="5647" max="5647" width="12.7109375" style="2" bestFit="1" customWidth="1"/>
    <col min="5648" max="5892" width="8.85546875" style="2"/>
    <col min="5893" max="5893" width="20.5703125" style="2" customWidth="1"/>
    <col min="5894" max="5894" width="15.85546875" style="2" customWidth="1"/>
    <col min="5895" max="5895" width="29.5703125" style="2" customWidth="1"/>
    <col min="5896" max="5896" width="26.5703125" style="2" customWidth="1"/>
    <col min="5897" max="5897" width="34.85546875" style="2" customWidth="1"/>
    <col min="5898" max="5898" width="25" style="2" customWidth="1"/>
    <col min="5899" max="5900" width="26.7109375" style="2" customWidth="1"/>
    <col min="5901" max="5901" width="27.85546875" style="2" customWidth="1"/>
    <col min="5902" max="5902" width="29.42578125" style="2" customWidth="1"/>
    <col min="5903" max="5903" width="12.7109375" style="2" bestFit="1" customWidth="1"/>
    <col min="5904" max="6148" width="8.85546875" style="2"/>
    <col min="6149" max="6149" width="20.5703125" style="2" customWidth="1"/>
    <col min="6150" max="6150" width="15.85546875" style="2" customWidth="1"/>
    <col min="6151" max="6151" width="29.5703125" style="2" customWidth="1"/>
    <col min="6152" max="6152" width="26.5703125" style="2" customWidth="1"/>
    <col min="6153" max="6153" width="34.85546875" style="2" customWidth="1"/>
    <col min="6154" max="6154" width="25" style="2" customWidth="1"/>
    <col min="6155" max="6156" width="26.7109375" style="2" customWidth="1"/>
    <col min="6157" max="6157" width="27.85546875" style="2" customWidth="1"/>
    <col min="6158" max="6158" width="29.42578125" style="2" customWidth="1"/>
    <col min="6159" max="6159" width="12.7109375" style="2" bestFit="1" customWidth="1"/>
    <col min="6160" max="6404" width="8.85546875" style="2"/>
    <col min="6405" max="6405" width="20.5703125" style="2" customWidth="1"/>
    <col min="6406" max="6406" width="15.85546875" style="2" customWidth="1"/>
    <col min="6407" max="6407" width="29.5703125" style="2" customWidth="1"/>
    <col min="6408" max="6408" width="26.5703125" style="2" customWidth="1"/>
    <col min="6409" max="6409" width="34.85546875" style="2" customWidth="1"/>
    <col min="6410" max="6410" width="25" style="2" customWidth="1"/>
    <col min="6411" max="6412" width="26.7109375" style="2" customWidth="1"/>
    <col min="6413" max="6413" width="27.85546875" style="2" customWidth="1"/>
    <col min="6414" max="6414" width="29.42578125" style="2" customWidth="1"/>
    <col min="6415" max="6415" width="12.7109375" style="2" bestFit="1" customWidth="1"/>
    <col min="6416" max="6660" width="8.85546875" style="2"/>
    <col min="6661" max="6661" width="20.5703125" style="2" customWidth="1"/>
    <col min="6662" max="6662" width="15.85546875" style="2" customWidth="1"/>
    <col min="6663" max="6663" width="29.5703125" style="2" customWidth="1"/>
    <col min="6664" max="6664" width="26.5703125" style="2" customWidth="1"/>
    <col min="6665" max="6665" width="34.85546875" style="2" customWidth="1"/>
    <col min="6666" max="6666" width="25" style="2" customWidth="1"/>
    <col min="6667" max="6668" width="26.7109375" style="2" customWidth="1"/>
    <col min="6669" max="6669" width="27.85546875" style="2" customWidth="1"/>
    <col min="6670" max="6670" width="29.42578125" style="2" customWidth="1"/>
    <col min="6671" max="6671" width="12.7109375" style="2" bestFit="1" customWidth="1"/>
    <col min="6672" max="6916" width="8.85546875" style="2"/>
    <col min="6917" max="6917" width="20.5703125" style="2" customWidth="1"/>
    <col min="6918" max="6918" width="15.85546875" style="2" customWidth="1"/>
    <col min="6919" max="6919" width="29.5703125" style="2" customWidth="1"/>
    <col min="6920" max="6920" width="26.5703125" style="2" customWidth="1"/>
    <col min="6921" max="6921" width="34.85546875" style="2" customWidth="1"/>
    <col min="6922" max="6922" width="25" style="2" customWidth="1"/>
    <col min="6923" max="6924" width="26.7109375" style="2" customWidth="1"/>
    <col min="6925" max="6925" width="27.85546875" style="2" customWidth="1"/>
    <col min="6926" max="6926" width="29.42578125" style="2" customWidth="1"/>
    <col min="6927" max="6927" width="12.7109375" style="2" bestFit="1" customWidth="1"/>
    <col min="6928" max="7172" width="8.85546875" style="2"/>
    <col min="7173" max="7173" width="20.5703125" style="2" customWidth="1"/>
    <col min="7174" max="7174" width="15.85546875" style="2" customWidth="1"/>
    <col min="7175" max="7175" width="29.5703125" style="2" customWidth="1"/>
    <col min="7176" max="7176" width="26.5703125" style="2" customWidth="1"/>
    <col min="7177" max="7177" width="34.85546875" style="2" customWidth="1"/>
    <col min="7178" max="7178" width="25" style="2" customWidth="1"/>
    <col min="7179" max="7180" width="26.7109375" style="2" customWidth="1"/>
    <col min="7181" max="7181" width="27.85546875" style="2" customWidth="1"/>
    <col min="7182" max="7182" width="29.42578125" style="2" customWidth="1"/>
    <col min="7183" max="7183" width="12.7109375" style="2" bestFit="1" customWidth="1"/>
    <col min="7184" max="7428" width="8.85546875" style="2"/>
    <col min="7429" max="7429" width="20.5703125" style="2" customWidth="1"/>
    <col min="7430" max="7430" width="15.85546875" style="2" customWidth="1"/>
    <col min="7431" max="7431" width="29.5703125" style="2" customWidth="1"/>
    <col min="7432" max="7432" width="26.5703125" style="2" customWidth="1"/>
    <col min="7433" max="7433" width="34.85546875" style="2" customWidth="1"/>
    <col min="7434" max="7434" width="25" style="2" customWidth="1"/>
    <col min="7435" max="7436" width="26.7109375" style="2" customWidth="1"/>
    <col min="7437" max="7437" width="27.85546875" style="2" customWidth="1"/>
    <col min="7438" max="7438" width="29.42578125" style="2" customWidth="1"/>
    <col min="7439" max="7439" width="12.7109375" style="2" bestFit="1" customWidth="1"/>
    <col min="7440" max="7684" width="8.85546875" style="2"/>
    <col min="7685" max="7685" width="20.5703125" style="2" customWidth="1"/>
    <col min="7686" max="7686" width="15.85546875" style="2" customWidth="1"/>
    <col min="7687" max="7687" width="29.5703125" style="2" customWidth="1"/>
    <col min="7688" max="7688" width="26.5703125" style="2" customWidth="1"/>
    <col min="7689" max="7689" width="34.85546875" style="2" customWidth="1"/>
    <col min="7690" max="7690" width="25" style="2" customWidth="1"/>
    <col min="7691" max="7692" width="26.7109375" style="2" customWidth="1"/>
    <col min="7693" max="7693" width="27.85546875" style="2" customWidth="1"/>
    <col min="7694" max="7694" width="29.42578125" style="2" customWidth="1"/>
    <col min="7695" max="7695" width="12.7109375" style="2" bestFit="1" customWidth="1"/>
    <col min="7696" max="7940" width="8.85546875" style="2"/>
    <col min="7941" max="7941" width="20.5703125" style="2" customWidth="1"/>
    <col min="7942" max="7942" width="15.85546875" style="2" customWidth="1"/>
    <col min="7943" max="7943" width="29.5703125" style="2" customWidth="1"/>
    <col min="7944" max="7944" width="26.5703125" style="2" customWidth="1"/>
    <col min="7945" max="7945" width="34.85546875" style="2" customWidth="1"/>
    <col min="7946" max="7946" width="25" style="2" customWidth="1"/>
    <col min="7947" max="7948" width="26.7109375" style="2" customWidth="1"/>
    <col min="7949" max="7949" width="27.85546875" style="2" customWidth="1"/>
    <col min="7950" max="7950" width="29.42578125" style="2" customWidth="1"/>
    <col min="7951" max="7951" width="12.7109375" style="2" bestFit="1" customWidth="1"/>
    <col min="7952" max="8196" width="8.85546875" style="2"/>
    <col min="8197" max="8197" width="20.5703125" style="2" customWidth="1"/>
    <col min="8198" max="8198" width="15.85546875" style="2" customWidth="1"/>
    <col min="8199" max="8199" width="29.5703125" style="2" customWidth="1"/>
    <col min="8200" max="8200" width="26.5703125" style="2" customWidth="1"/>
    <col min="8201" max="8201" width="34.85546875" style="2" customWidth="1"/>
    <col min="8202" max="8202" width="25" style="2" customWidth="1"/>
    <col min="8203" max="8204" width="26.7109375" style="2" customWidth="1"/>
    <col min="8205" max="8205" width="27.85546875" style="2" customWidth="1"/>
    <col min="8206" max="8206" width="29.42578125" style="2" customWidth="1"/>
    <col min="8207" max="8207" width="12.7109375" style="2" bestFit="1" customWidth="1"/>
    <col min="8208" max="8452" width="8.85546875" style="2"/>
    <col min="8453" max="8453" width="20.5703125" style="2" customWidth="1"/>
    <col min="8454" max="8454" width="15.85546875" style="2" customWidth="1"/>
    <col min="8455" max="8455" width="29.5703125" style="2" customWidth="1"/>
    <col min="8456" max="8456" width="26.5703125" style="2" customWidth="1"/>
    <col min="8457" max="8457" width="34.85546875" style="2" customWidth="1"/>
    <col min="8458" max="8458" width="25" style="2" customWidth="1"/>
    <col min="8459" max="8460" width="26.7109375" style="2" customWidth="1"/>
    <col min="8461" max="8461" width="27.85546875" style="2" customWidth="1"/>
    <col min="8462" max="8462" width="29.42578125" style="2" customWidth="1"/>
    <col min="8463" max="8463" width="12.7109375" style="2" bestFit="1" customWidth="1"/>
    <col min="8464" max="8708" width="8.85546875" style="2"/>
    <col min="8709" max="8709" width="20.5703125" style="2" customWidth="1"/>
    <col min="8710" max="8710" width="15.85546875" style="2" customWidth="1"/>
    <col min="8711" max="8711" width="29.5703125" style="2" customWidth="1"/>
    <col min="8712" max="8712" width="26.5703125" style="2" customWidth="1"/>
    <col min="8713" max="8713" width="34.85546875" style="2" customWidth="1"/>
    <col min="8714" max="8714" width="25" style="2" customWidth="1"/>
    <col min="8715" max="8716" width="26.7109375" style="2" customWidth="1"/>
    <col min="8717" max="8717" width="27.85546875" style="2" customWidth="1"/>
    <col min="8718" max="8718" width="29.42578125" style="2" customWidth="1"/>
    <col min="8719" max="8719" width="12.7109375" style="2" bestFit="1" customWidth="1"/>
    <col min="8720" max="8964" width="8.85546875" style="2"/>
    <col min="8965" max="8965" width="20.5703125" style="2" customWidth="1"/>
    <col min="8966" max="8966" width="15.85546875" style="2" customWidth="1"/>
    <col min="8967" max="8967" width="29.5703125" style="2" customWidth="1"/>
    <col min="8968" max="8968" width="26.5703125" style="2" customWidth="1"/>
    <col min="8969" max="8969" width="34.85546875" style="2" customWidth="1"/>
    <col min="8970" max="8970" width="25" style="2" customWidth="1"/>
    <col min="8971" max="8972" width="26.7109375" style="2" customWidth="1"/>
    <col min="8973" max="8973" width="27.85546875" style="2" customWidth="1"/>
    <col min="8974" max="8974" width="29.42578125" style="2" customWidth="1"/>
    <col min="8975" max="8975" width="12.7109375" style="2" bestFit="1" customWidth="1"/>
    <col min="8976" max="9220" width="8.85546875" style="2"/>
    <col min="9221" max="9221" width="20.5703125" style="2" customWidth="1"/>
    <col min="9222" max="9222" width="15.85546875" style="2" customWidth="1"/>
    <col min="9223" max="9223" width="29.5703125" style="2" customWidth="1"/>
    <col min="9224" max="9224" width="26.5703125" style="2" customWidth="1"/>
    <col min="9225" max="9225" width="34.85546875" style="2" customWidth="1"/>
    <col min="9226" max="9226" width="25" style="2" customWidth="1"/>
    <col min="9227" max="9228" width="26.7109375" style="2" customWidth="1"/>
    <col min="9229" max="9229" width="27.85546875" style="2" customWidth="1"/>
    <col min="9230" max="9230" width="29.42578125" style="2" customWidth="1"/>
    <col min="9231" max="9231" width="12.7109375" style="2" bestFit="1" customWidth="1"/>
    <col min="9232" max="9476" width="8.85546875" style="2"/>
    <col min="9477" max="9477" width="20.5703125" style="2" customWidth="1"/>
    <col min="9478" max="9478" width="15.85546875" style="2" customWidth="1"/>
    <col min="9479" max="9479" width="29.5703125" style="2" customWidth="1"/>
    <col min="9480" max="9480" width="26.5703125" style="2" customWidth="1"/>
    <col min="9481" max="9481" width="34.85546875" style="2" customWidth="1"/>
    <col min="9482" max="9482" width="25" style="2" customWidth="1"/>
    <col min="9483" max="9484" width="26.7109375" style="2" customWidth="1"/>
    <col min="9485" max="9485" width="27.85546875" style="2" customWidth="1"/>
    <col min="9486" max="9486" width="29.42578125" style="2" customWidth="1"/>
    <col min="9487" max="9487" width="12.7109375" style="2" bestFit="1" customWidth="1"/>
    <col min="9488" max="9732" width="8.85546875" style="2"/>
    <col min="9733" max="9733" width="20.5703125" style="2" customWidth="1"/>
    <col min="9734" max="9734" width="15.85546875" style="2" customWidth="1"/>
    <col min="9735" max="9735" width="29.5703125" style="2" customWidth="1"/>
    <col min="9736" max="9736" width="26.5703125" style="2" customWidth="1"/>
    <col min="9737" max="9737" width="34.85546875" style="2" customWidth="1"/>
    <col min="9738" max="9738" width="25" style="2" customWidth="1"/>
    <col min="9739" max="9740" width="26.7109375" style="2" customWidth="1"/>
    <col min="9741" max="9741" width="27.85546875" style="2" customWidth="1"/>
    <col min="9742" max="9742" width="29.42578125" style="2" customWidth="1"/>
    <col min="9743" max="9743" width="12.7109375" style="2" bestFit="1" customWidth="1"/>
    <col min="9744" max="9988" width="8.85546875" style="2"/>
    <col min="9989" max="9989" width="20.5703125" style="2" customWidth="1"/>
    <col min="9990" max="9990" width="15.85546875" style="2" customWidth="1"/>
    <col min="9991" max="9991" width="29.5703125" style="2" customWidth="1"/>
    <col min="9992" max="9992" width="26.5703125" style="2" customWidth="1"/>
    <col min="9993" max="9993" width="34.85546875" style="2" customWidth="1"/>
    <col min="9994" max="9994" width="25" style="2" customWidth="1"/>
    <col min="9995" max="9996" width="26.7109375" style="2" customWidth="1"/>
    <col min="9997" max="9997" width="27.85546875" style="2" customWidth="1"/>
    <col min="9998" max="9998" width="29.42578125" style="2" customWidth="1"/>
    <col min="9999" max="9999" width="12.7109375" style="2" bestFit="1" customWidth="1"/>
    <col min="10000" max="10244" width="8.85546875" style="2"/>
    <col min="10245" max="10245" width="20.5703125" style="2" customWidth="1"/>
    <col min="10246" max="10246" width="15.85546875" style="2" customWidth="1"/>
    <col min="10247" max="10247" width="29.5703125" style="2" customWidth="1"/>
    <col min="10248" max="10248" width="26.5703125" style="2" customWidth="1"/>
    <col min="10249" max="10249" width="34.85546875" style="2" customWidth="1"/>
    <col min="10250" max="10250" width="25" style="2" customWidth="1"/>
    <col min="10251" max="10252" width="26.7109375" style="2" customWidth="1"/>
    <col min="10253" max="10253" width="27.85546875" style="2" customWidth="1"/>
    <col min="10254" max="10254" width="29.42578125" style="2" customWidth="1"/>
    <col min="10255" max="10255" width="12.7109375" style="2" bestFit="1" customWidth="1"/>
    <col min="10256" max="10500" width="8.85546875" style="2"/>
    <col min="10501" max="10501" width="20.5703125" style="2" customWidth="1"/>
    <col min="10502" max="10502" width="15.85546875" style="2" customWidth="1"/>
    <col min="10503" max="10503" width="29.5703125" style="2" customWidth="1"/>
    <col min="10504" max="10504" width="26.5703125" style="2" customWidth="1"/>
    <col min="10505" max="10505" width="34.85546875" style="2" customWidth="1"/>
    <col min="10506" max="10506" width="25" style="2" customWidth="1"/>
    <col min="10507" max="10508" width="26.7109375" style="2" customWidth="1"/>
    <col min="10509" max="10509" width="27.85546875" style="2" customWidth="1"/>
    <col min="10510" max="10510" width="29.42578125" style="2" customWidth="1"/>
    <col min="10511" max="10511" width="12.7109375" style="2" bestFit="1" customWidth="1"/>
    <col min="10512" max="10756" width="8.85546875" style="2"/>
    <col min="10757" max="10757" width="20.5703125" style="2" customWidth="1"/>
    <col min="10758" max="10758" width="15.85546875" style="2" customWidth="1"/>
    <col min="10759" max="10759" width="29.5703125" style="2" customWidth="1"/>
    <col min="10760" max="10760" width="26.5703125" style="2" customWidth="1"/>
    <col min="10761" max="10761" width="34.85546875" style="2" customWidth="1"/>
    <col min="10762" max="10762" width="25" style="2" customWidth="1"/>
    <col min="10763" max="10764" width="26.7109375" style="2" customWidth="1"/>
    <col min="10765" max="10765" width="27.85546875" style="2" customWidth="1"/>
    <col min="10766" max="10766" width="29.42578125" style="2" customWidth="1"/>
    <col min="10767" max="10767" width="12.7109375" style="2" bestFit="1" customWidth="1"/>
    <col min="10768" max="11012" width="8.85546875" style="2"/>
    <col min="11013" max="11013" width="20.5703125" style="2" customWidth="1"/>
    <col min="11014" max="11014" width="15.85546875" style="2" customWidth="1"/>
    <col min="11015" max="11015" width="29.5703125" style="2" customWidth="1"/>
    <col min="11016" max="11016" width="26.5703125" style="2" customWidth="1"/>
    <col min="11017" max="11017" width="34.85546875" style="2" customWidth="1"/>
    <col min="11018" max="11018" width="25" style="2" customWidth="1"/>
    <col min="11019" max="11020" width="26.7109375" style="2" customWidth="1"/>
    <col min="11021" max="11021" width="27.85546875" style="2" customWidth="1"/>
    <col min="11022" max="11022" width="29.42578125" style="2" customWidth="1"/>
    <col min="11023" max="11023" width="12.7109375" style="2" bestFit="1" customWidth="1"/>
    <col min="11024" max="11268" width="8.85546875" style="2"/>
    <col min="11269" max="11269" width="20.5703125" style="2" customWidth="1"/>
    <col min="11270" max="11270" width="15.85546875" style="2" customWidth="1"/>
    <col min="11271" max="11271" width="29.5703125" style="2" customWidth="1"/>
    <col min="11272" max="11272" width="26.5703125" style="2" customWidth="1"/>
    <col min="11273" max="11273" width="34.85546875" style="2" customWidth="1"/>
    <col min="11274" max="11274" width="25" style="2" customWidth="1"/>
    <col min="11275" max="11276" width="26.7109375" style="2" customWidth="1"/>
    <col min="11277" max="11277" width="27.85546875" style="2" customWidth="1"/>
    <col min="11278" max="11278" width="29.42578125" style="2" customWidth="1"/>
    <col min="11279" max="11279" width="12.7109375" style="2" bestFit="1" customWidth="1"/>
    <col min="11280" max="11524" width="8.85546875" style="2"/>
    <col min="11525" max="11525" width="20.5703125" style="2" customWidth="1"/>
    <col min="11526" max="11526" width="15.85546875" style="2" customWidth="1"/>
    <col min="11527" max="11527" width="29.5703125" style="2" customWidth="1"/>
    <col min="11528" max="11528" width="26.5703125" style="2" customWidth="1"/>
    <col min="11529" max="11529" width="34.85546875" style="2" customWidth="1"/>
    <col min="11530" max="11530" width="25" style="2" customWidth="1"/>
    <col min="11531" max="11532" width="26.7109375" style="2" customWidth="1"/>
    <col min="11533" max="11533" width="27.85546875" style="2" customWidth="1"/>
    <col min="11534" max="11534" width="29.42578125" style="2" customWidth="1"/>
    <col min="11535" max="11535" width="12.7109375" style="2" bestFit="1" customWidth="1"/>
    <col min="11536" max="11780" width="8.85546875" style="2"/>
    <col min="11781" max="11781" width="20.5703125" style="2" customWidth="1"/>
    <col min="11782" max="11782" width="15.85546875" style="2" customWidth="1"/>
    <col min="11783" max="11783" width="29.5703125" style="2" customWidth="1"/>
    <col min="11784" max="11784" width="26.5703125" style="2" customWidth="1"/>
    <col min="11785" max="11785" width="34.85546875" style="2" customWidth="1"/>
    <col min="11786" max="11786" width="25" style="2" customWidth="1"/>
    <col min="11787" max="11788" width="26.7109375" style="2" customWidth="1"/>
    <col min="11789" max="11789" width="27.85546875" style="2" customWidth="1"/>
    <col min="11790" max="11790" width="29.42578125" style="2" customWidth="1"/>
    <col min="11791" max="11791" width="12.7109375" style="2" bestFit="1" customWidth="1"/>
    <col min="11792" max="12036" width="8.85546875" style="2"/>
    <col min="12037" max="12037" width="20.5703125" style="2" customWidth="1"/>
    <col min="12038" max="12038" width="15.85546875" style="2" customWidth="1"/>
    <col min="12039" max="12039" width="29.5703125" style="2" customWidth="1"/>
    <col min="12040" max="12040" width="26.5703125" style="2" customWidth="1"/>
    <col min="12041" max="12041" width="34.85546875" style="2" customWidth="1"/>
    <col min="12042" max="12042" width="25" style="2" customWidth="1"/>
    <col min="12043" max="12044" width="26.7109375" style="2" customWidth="1"/>
    <col min="12045" max="12045" width="27.85546875" style="2" customWidth="1"/>
    <col min="12046" max="12046" width="29.42578125" style="2" customWidth="1"/>
    <col min="12047" max="12047" width="12.7109375" style="2" bestFit="1" customWidth="1"/>
    <col min="12048" max="12292" width="8.85546875" style="2"/>
    <col min="12293" max="12293" width="20.5703125" style="2" customWidth="1"/>
    <col min="12294" max="12294" width="15.85546875" style="2" customWidth="1"/>
    <col min="12295" max="12295" width="29.5703125" style="2" customWidth="1"/>
    <col min="12296" max="12296" width="26.5703125" style="2" customWidth="1"/>
    <col min="12297" max="12297" width="34.85546875" style="2" customWidth="1"/>
    <col min="12298" max="12298" width="25" style="2" customWidth="1"/>
    <col min="12299" max="12300" width="26.7109375" style="2" customWidth="1"/>
    <col min="12301" max="12301" width="27.85546875" style="2" customWidth="1"/>
    <col min="12302" max="12302" width="29.42578125" style="2" customWidth="1"/>
    <col min="12303" max="12303" width="12.7109375" style="2" bestFit="1" customWidth="1"/>
    <col min="12304" max="12548" width="8.85546875" style="2"/>
    <col min="12549" max="12549" width="20.5703125" style="2" customWidth="1"/>
    <col min="12550" max="12550" width="15.85546875" style="2" customWidth="1"/>
    <col min="12551" max="12551" width="29.5703125" style="2" customWidth="1"/>
    <col min="12552" max="12552" width="26.5703125" style="2" customWidth="1"/>
    <col min="12553" max="12553" width="34.85546875" style="2" customWidth="1"/>
    <col min="12554" max="12554" width="25" style="2" customWidth="1"/>
    <col min="12555" max="12556" width="26.7109375" style="2" customWidth="1"/>
    <col min="12557" max="12557" width="27.85546875" style="2" customWidth="1"/>
    <col min="12558" max="12558" width="29.42578125" style="2" customWidth="1"/>
    <col min="12559" max="12559" width="12.7109375" style="2" bestFit="1" customWidth="1"/>
    <col min="12560" max="12804" width="8.85546875" style="2"/>
    <col min="12805" max="12805" width="20.5703125" style="2" customWidth="1"/>
    <col min="12806" max="12806" width="15.85546875" style="2" customWidth="1"/>
    <col min="12807" max="12807" width="29.5703125" style="2" customWidth="1"/>
    <col min="12808" max="12808" width="26.5703125" style="2" customWidth="1"/>
    <col min="12809" max="12809" width="34.85546875" style="2" customWidth="1"/>
    <col min="12810" max="12810" width="25" style="2" customWidth="1"/>
    <col min="12811" max="12812" width="26.7109375" style="2" customWidth="1"/>
    <col min="12813" max="12813" width="27.85546875" style="2" customWidth="1"/>
    <col min="12814" max="12814" width="29.42578125" style="2" customWidth="1"/>
    <col min="12815" max="12815" width="12.7109375" style="2" bestFit="1" customWidth="1"/>
    <col min="12816" max="13060" width="8.85546875" style="2"/>
    <col min="13061" max="13061" width="20.5703125" style="2" customWidth="1"/>
    <col min="13062" max="13062" width="15.85546875" style="2" customWidth="1"/>
    <col min="13063" max="13063" width="29.5703125" style="2" customWidth="1"/>
    <col min="13064" max="13064" width="26.5703125" style="2" customWidth="1"/>
    <col min="13065" max="13065" width="34.85546875" style="2" customWidth="1"/>
    <col min="13066" max="13066" width="25" style="2" customWidth="1"/>
    <col min="13067" max="13068" width="26.7109375" style="2" customWidth="1"/>
    <col min="13069" max="13069" width="27.85546875" style="2" customWidth="1"/>
    <col min="13070" max="13070" width="29.42578125" style="2" customWidth="1"/>
    <col min="13071" max="13071" width="12.7109375" style="2" bestFit="1" customWidth="1"/>
    <col min="13072" max="13316" width="8.85546875" style="2"/>
    <col min="13317" max="13317" width="20.5703125" style="2" customWidth="1"/>
    <col min="13318" max="13318" width="15.85546875" style="2" customWidth="1"/>
    <col min="13319" max="13319" width="29.5703125" style="2" customWidth="1"/>
    <col min="13320" max="13320" width="26.5703125" style="2" customWidth="1"/>
    <col min="13321" max="13321" width="34.85546875" style="2" customWidth="1"/>
    <col min="13322" max="13322" width="25" style="2" customWidth="1"/>
    <col min="13323" max="13324" width="26.7109375" style="2" customWidth="1"/>
    <col min="13325" max="13325" width="27.85546875" style="2" customWidth="1"/>
    <col min="13326" max="13326" width="29.42578125" style="2" customWidth="1"/>
    <col min="13327" max="13327" width="12.7109375" style="2" bestFit="1" customWidth="1"/>
    <col min="13328" max="13572" width="8.85546875" style="2"/>
    <col min="13573" max="13573" width="20.5703125" style="2" customWidth="1"/>
    <col min="13574" max="13574" width="15.85546875" style="2" customWidth="1"/>
    <col min="13575" max="13575" width="29.5703125" style="2" customWidth="1"/>
    <col min="13576" max="13576" width="26.5703125" style="2" customWidth="1"/>
    <col min="13577" max="13577" width="34.85546875" style="2" customWidth="1"/>
    <col min="13578" max="13578" width="25" style="2" customWidth="1"/>
    <col min="13579" max="13580" width="26.7109375" style="2" customWidth="1"/>
    <col min="13581" max="13581" width="27.85546875" style="2" customWidth="1"/>
    <col min="13582" max="13582" width="29.42578125" style="2" customWidth="1"/>
    <col min="13583" max="13583" width="12.7109375" style="2" bestFit="1" customWidth="1"/>
    <col min="13584" max="13828" width="8.85546875" style="2"/>
    <col min="13829" max="13829" width="20.5703125" style="2" customWidth="1"/>
    <col min="13830" max="13830" width="15.85546875" style="2" customWidth="1"/>
    <col min="13831" max="13831" width="29.5703125" style="2" customWidth="1"/>
    <col min="13832" max="13832" width="26.5703125" style="2" customWidth="1"/>
    <col min="13833" max="13833" width="34.85546875" style="2" customWidth="1"/>
    <col min="13834" max="13834" width="25" style="2" customWidth="1"/>
    <col min="13835" max="13836" width="26.7109375" style="2" customWidth="1"/>
    <col min="13837" max="13837" width="27.85546875" style="2" customWidth="1"/>
    <col min="13838" max="13838" width="29.42578125" style="2" customWidth="1"/>
    <col min="13839" max="13839" width="12.7109375" style="2" bestFit="1" customWidth="1"/>
    <col min="13840" max="14084" width="8.85546875" style="2"/>
    <col min="14085" max="14085" width="20.5703125" style="2" customWidth="1"/>
    <col min="14086" max="14086" width="15.85546875" style="2" customWidth="1"/>
    <col min="14087" max="14087" width="29.5703125" style="2" customWidth="1"/>
    <col min="14088" max="14088" width="26.5703125" style="2" customWidth="1"/>
    <col min="14089" max="14089" width="34.85546875" style="2" customWidth="1"/>
    <col min="14090" max="14090" width="25" style="2" customWidth="1"/>
    <col min="14091" max="14092" width="26.7109375" style="2" customWidth="1"/>
    <col min="14093" max="14093" width="27.85546875" style="2" customWidth="1"/>
    <col min="14094" max="14094" width="29.42578125" style="2" customWidth="1"/>
    <col min="14095" max="14095" width="12.7109375" style="2" bestFit="1" customWidth="1"/>
    <col min="14096" max="14340" width="8.85546875" style="2"/>
    <col min="14341" max="14341" width="20.5703125" style="2" customWidth="1"/>
    <col min="14342" max="14342" width="15.85546875" style="2" customWidth="1"/>
    <col min="14343" max="14343" width="29.5703125" style="2" customWidth="1"/>
    <col min="14344" max="14344" width="26.5703125" style="2" customWidth="1"/>
    <col min="14345" max="14345" width="34.85546875" style="2" customWidth="1"/>
    <col min="14346" max="14346" width="25" style="2" customWidth="1"/>
    <col min="14347" max="14348" width="26.7109375" style="2" customWidth="1"/>
    <col min="14349" max="14349" width="27.85546875" style="2" customWidth="1"/>
    <col min="14350" max="14350" width="29.42578125" style="2" customWidth="1"/>
    <col min="14351" max="14351" width="12.7109375" style="2" bestFit="1" customWidth="1"/>
    <col min="14352" max="14596" width="8.85546875" style="2"/>
    <col min="14597" max="14597" width="20.5703125" style="2" customWidth="1"/>
    <col min="14598" max="14598" width="15.85546875" style="2" customWidth="1"/>
    <col min="14599" max="14599" width="29.5703125" style="2" customWidth="1"/>
    <col min="14600" max="14600" width="26.5703125" style="2" customWidth="1"/>
    <col min="14601" max="14601" width="34.85546875" style="2" customWidth="1"/>
    <col min="14602" max="14602" width="25" style="2" customWidth="1"/>
    <col min="14603" max="14604" width="26.7109375" style="2" customWidth="1"/>
    <col min="14605" max="14605" width="27.85546875" style="2" customWidth="1"/>
    <col min="14606" max="14606" width="29.42578125" style="2" customWidth="1"/>
    <col min="14607" max="14607" width="12.7109375" style="2" bestFit="1" customWidth="1"/>
    <col min="14608" max="14852" width="8.85546875" style="2"/>
    <col min="14853" max="14853" width="20.5703125" style="2" customWidth="1"/>
    <col min="14854" max="14854" width="15.85546875" style="2" customWidth="1"/>
    <col min="14855" max="14855" width="29.5703125" style="2" customWidth="1"/>
    <col min="14856" max="14856" width="26.5703125" style="2" customWidth="1"/>
    <col min="14857" max="14857" width="34.85546875" style="2" customWidth="1"/>
    <col min="14858" max="14858" width="25" style="2" customWidth="1"/>
    <col min="14859" max="14860" width="26.7109375" style="2" customWidth="1"/>
    <col min="14861" max="14861" width="27.85546875" style="2" customWidth="1"/>
    <col min="14862" max="14862" width="29.42578125" style="2" customWidth="1"/>
    <col min="14863" max="14863" width="12.7109375" style="2" bestFit="1" customWidth="1"/>
    <col min="14864" max="15108" width="8.85546875" style="2"/>
    <col min="15109" max="15109" width="20.5703125" style="2" customWidth="1"/>
    <col min="15110" max="15110" width="15.85546875" style="2" customWidth="1"/>
    <col min="15111" max="15111" width="29.5703125" style="2" customWidth="1"/>
    <col min="15112" max="15112" width="26.5703125" style="2" customWidth="1"/>
    <col min="15113" max="15113" width="34.85546875" style="2" customWidth="1"/>
    <col min="15114" max="15114" width="25" style="2" customWidth="1"/>
    <col min="15115" max="15116" width="26.7109375" style="2" customWidth="1"/>
    <col min="15117" max="15117" width="27.85546875" style="2" customWidth="1"/>
    <col min="15118" max="15118" width="29.42578125" style="2" customWidth="1"/>
    <col min="15119" max="15119" width="12.7109375" style="2" bestFit="1" customWidth="1"/>
    <col min="15120" max="15364" width="8.85546875" style="2"/>
    <col min="15365" max="15365" width="20.5703125" style="2" customWidth="1"/>
    <col min="15366" max="15366" width="15.85546875" style="2" customWidth="1"/>
    <col min="15367" max="15367" width="29.5703125" style="2" customWidth="1"/>
    <col min="15368" max="15368" width="26.5703125" style="2" customWidth="1"/>
    <col min="15369" max="15369" width="34.85546875" style="2" customWidth="1"/>
    <col min="15370" max="15370" width="25" style="2" customWidth="1"/>
    <col min="15371" max="15372" width="26.7109375" style="2" customWidth="1"/>
    <col min="15373" max="15373" width="27.85546875" style="2" customWidth="1"/>
    <col min="15374" max="15374" width="29.42578125" style="2" customWidth="1"/>
    <col min="15375" max="15375" width="12.7109375" style="2" bestFit="1" customWidth="1"/>
    <col min="15376" max="15620" width="8.85546875" style="2"/>
    <col min="15621" max="15621" width="20.5703125" style="2" customWidth="1"/>
    <col min="15622" max="15622" width="15.85546875" style="2" customWidth="1"/>
    <col min="15623" max="15623" width="29.5703125" style="2" customWidth="1"/>
    <col min="15624" max="15624" width="26.5703125" style="2" customWidth="1"/>
    <col min="15625" max="15625" width="34.85546875" style="2" customWidth="1"/>
    <col min="15626" max="15626" width="25" style="2" customWidth="1"/>
    <col min="15627" max="15628" width="26.7109375" style="2" customWidth="1"/>
    <col min="15629" max="15629" width="27.85546875" style="2" customWidth="1"/>
    <col min="15630" max="15630" width="29.42578125" style="2" customWidth="1"/>
    <col min="15631" max="15631" width="12.7109375" style="2" bestFit="1" customWidth="1"/>
    <col min="15632" max="15876" width="8.85546875" style="2"/>
    <col min="15877" max="15877" width="20.5703125" style="2" customWidth="1"/>
    <col min="15878" max="15878" width="15.85546875" style="2" customWidth="1"/>
    <col min="15879" max="15879" width="29.5703125" style="2" customWidth="1"/>
    <col min="15880" max="15880" width="26.5703125" style="2" customWidth="1"/>
    <col min="15881" max="15881" width="34.85546875" style="2" customWidth="1"/>
    <col min="15882" max="15882" width="25" style="2" customWidth="1"/>
    <col min="15883" max="15884" width="26.7109375" style="2" customWidth="1"/>
    <col min="15885" max="15885" width="27.85546875" style="2" customWidth="1"/>
    <col min="15886" max="15886" width="29.42578125" style="2" customWidth="1"/>
    <col min="15887" max="15887" width="12.7109375" style="2" bestFit="1" customWidth="1"/>
    <col min="15888" max="16132" width="8.85546875" style="2"/>
    <col min="16133" max="16133" width="20.5703125" style="2" customWidth="1"/>
    <col min="16134" max="16134" width="15.85546875" style="2" customWidth="1"/>
    <col min="16135" max="16135" width="29.5703125" style="2" customWidth="1"/>
    <col min="16136" max="16136" width="26.5703125" style="2" customWidth="1"/>
    <col min="16137" max="16137" width="34.85546875" style="2" customWidth="1"/>
    <col min="16138" max="16138" width="25" style="2" customWidth="1"/>
    <col min="16139" max="16140" width="26.7109375" style="2" customWidth="1"/>
    <col min="16141" max="16141" width="27.85546875" style="2" customWidth="1"/>
    <col min="16142" max="16142" width="29.42578125" style="2" customWidth="1"/>
    <col min="16143" max="16143" width="12.7109375" style="2" bestFit="1" customWidth="1"/>
    <col min="16144" max="16384" width="8.85546875" style="2"/>
  </cols>
  <sheetData>
    <row r="2" spans="1:60" ht="30.75" customHeight="1" thickBot="1">
      <c r="B2" s="506" t="s">
        <v>75</v>
      </c>
      <c r="C2" s="507"/>
      <c r="D2" s="507"/>
      <c r="E2" s="507"/>
      <c r="F2" s="507"/>
      <c r="G2" s="507"/>
      <c r="H2" s="507"/>
      <c r="I2" s="507"/>
      <c r="J2" s="507"/>
      <c r="K2" s="507"/>
      <c r="L2" s="507"/>
      <c r="M2" s="507"/>
      <c r="N2" s="508"/>
      <c r="O2" s="274"/>
      <c r="P2" s="424" t="s">
        <v>210</v>
      </c>
    </row>
    <row r="3" spans="1:60" s="11" customFormat="1" ht="39" customHeight="1">
      <c r="A3" s="196"/>
      <c r="B3" s="509" t="s">
        <v>27</v>
      </c>
      <c r="C3" s="145" t="s">
        <v>16</v>
      </c>
      <c r="D3" s="146" t="s">
        <v>222</v>
      </c>
      <c r="E3" s="147" t="s">
        <v>29</v>
      </c>
      <c r="F3" s="146" t="s">
        <v>221</v>
      </c>
      <c r="G3" s="148"/>
      <c r="H3" s="187" t="s">
        <v>30</v>
      </c>
      <c r="I3" s="522">
        <v>45137</v>
      </c>
      <c r="J3" s="523"/>
      <c r="K3" s="516" t="s">
        <v>206</v>
      </c>
      <c r="L3" s="517"/>
      <c r="M3" s="189">
        <v>46779</v>
      </c>
      <c r="N3" s="190" t="str">
        <f>"FY"&amp;" "&amp;'CHIMES Inflation Calculation'!C21</f>
        <v>FY 2028</v>
      </c>
      <c r="O3" s="307"/>
      <c r="P3" s="423" t="s">
        <v>82</v>
      </c>
      <c r="Q3" s="420"/>
      <c r="R3" s="420"/>
      <c r="S3" s="15"/>
      <c r="T3" s="15"/>
      <c r="U3" s="15"/>
      <c r="V3" s="15"/>
      <c r="W3" s="15"/>
      <c r="X3" s="1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row>
    <row r="4" spans="1:60" s="22" customFormat="1" ht="54" customHeight="1">
      <c r="A4" s="75"/>
      <c r="B4" s="510"/>
      <c r="C4" s="149" t="s">
        <v>17</v>
      </c>
      <c r="D4" s="432">
        <v>4</v>
      </c>
      <c r="E4" s="142" t="s">
        <v>18</v>
      </c>
      <c r="F4" s="143"/>
      <c r="G4" s="144" t="s">
        <v>68</v>
      </c>
      <c r="H4" s="425" t="s">
        <v>77</v>
      </c>
      <c r="I4" s="141" t="s">
        <v>211</v>
      </c>
      <c r="J4" s="188">
        <v>2024</v>
      </c>
      <c r="K4" s="518" t="s">
        <v>45</v>
      </c>
      <c r="L4" s="519"/>
      <c r="M4" s="120">
        <v>46934</v>
      </c>
      <c r="N4" s="191" t="str">
        <f>"FY"&amp;" "&amp;'CHIMES Inflation Calculation'!E21</f>
        <v>FY 2028</v>
      </c>
      <c r="O4" s="307"/>
      <c r="P4" s="426" t="s">
        <v>214</v>
      </c>
      <c r="Q4" s="54"/>
      <c r="R4" s="54"/>
      <c r="S4" s="54"/>
      <c r="T4" s="54"/>
      <c r="U4" s="54"/>
      <c r="V4" s="54"/>
      <c r="W4" s="54"/>
      <c r="X4" s="53"/>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0" s="22" customFormat="1" ht="70.5" customHeight="1" thickBot="1">
      <c r="A5" s="75"/>
      <c r="B5" s="511"/>
      <c r="C5" s="150" t="s">
        <v>7</v>
      </c>
      <c r="D5" s="151" t="s">
        <v>223</v>
      </c>
      <c r="E5" s="152" t="s">
        <v>124</v>
      </c>
      <c r="F5" s="514" t="s">
        <v>233</v>
      </c>
      <c r="G5" s="515"/>
      <c r="H5" s="515"/>
      <c r="I5" s="515"/>
      <c r="J5" s="515"/>
      <c r="K5" s="520" t="s">
        <v>73</v>
      </c>
      <c r="L5" s="521"/>
      <c r="M5" s="392">
        <f>'CHIMES Inflation Calculation'!A37</f>
        <v>1.1399999999999999</v>
      </c>
      <c r="N5" s="192"/>
      <c r="O5" s="308"/>
      <c r="P5" s="54"/>
      <c r="Q5" s="54"/>
      <c r="R5" s="54"/>
      <c r="S5" s="54"/>
      <c r="T5" s="54"/>
      <c r="U5" s="54"/>
      <c r="V5" s="54"/>
      <c r="W5" s="54"/>
      <c r="X5" s="53"/>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row>
    <row r="6" spans="1:60" ht="12" customHeight="1">
      <c r="B6" s="512"/>
      <c r="C6" s="513"/>
      <c r="D6" s="513"/>
      <c r="E6" s="513"/>
      <c r="F6" s="513"/>
      <c r="G6" s="513"/>
      <c r="H6" s="513"/>
      <c r="I6" s="513"/>
      <c r="J6" s="513"/>
      <c r="K6" s="513"/>
      <c r="L6" s="513"/>
      <c r="M6" s="513"/>
      <c r="N6" s="513"/>
      <c r="O6" s="276"/>
      <c r="P6" s="55"/>
      <c r="Q6" s="55"/>
      <c r="R6" s="56"/>
      <c r="S6" s="56"/>
      <c r="T6" s="56"/>
      <c r="U6" s="56"/>
      <c r="V6" s="56"/>
      <c r="W6" s="56"/>
    </row>
    <row r="7" spans="1:60" ht="12" customHeight="1" thickBot="1">
      <c r="A7" s="294"/>
      <c r="B7" s="295"/>
      <c r="C7" s="294"/>
      <c r="D7" s="294"/>
      <c r="E7" s="294"/>
      <c r="F7" s="294"/>
      <c r="G7" s="294"/>
      <c r="H7" s="294"/>
      <c r="I7" s="294"/>
      <c r="J7" s="294"/>
      <c r="K7" s="294"/>
      <c r="L7" s="294"/>
      <c r="M7" s="294"/>
      <c r="N7" s="294"/>
      <c r="O7" s="294"/>
      <c r="P7" s="312"/>
      <c r="Q7" s="55"/>
      <c r="R7" s="56"/>
      <c r="S7" s="56"/>
      <c r="T7" s="56"/>
      <c r="U7" s="56"/>
      <c r="V7" s="56"/>
      <c r="W7" s="56"/>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row>
    <row r="8" spans="1:60" ht="68.25" customHeight="1">
      <c r="A8" s="294"/>
      <c r="B8" s="493" t="s">
        <v>0</v>
      </c>
      <c r="C8" s="488" t="s">
        <v>19</v>
      </c>
      <c r="D8" s="488" t="s">
        <v>20</v>
      </c>
      <c r="E8" s="488" t="s">
        <v>21</v>
      </c>
      <c r="F8" s="488" t="s">
        <v>22</v>
      </c>
      <c r="G8" s="524" t="s">
        <v>74</v>
      </c>
      <c r="H8" s="524" t="s">
        <v>23</v>
      </c>
      <c r="I8" s="527" t="s">
        <v>28</v>
      </c>
      <c r="J8" s="498" t="s">
        <v>102</v>
      </c>
      <c r="K8" s="499"/>
      <c r="L8" s="499"/>
      <c r="M8" s="500"/>
      <c r="N8" s="530" t="s">
        <v>168</v>
      </c>
      <c r="O8" s="313"/>
      <c r="P8" s="57"/>
      <c r="Q8" s="422" t="s">
        <v>160</v>
      </c>
      <c r="R8" s="379"/>
      <c r="S8" s="379"/>
      <c r="T8" s="379"/>
      <c r="U8" s="379"/>
      <c r="V8" s="379"/>
      <c r="W8" s="379"/>
      <c r="X8" s="379"/>
      <c r="Y8" s="380"/>
      <c r="Z8" s="380"/>
      <c r="AA8" s="380"/>
      <c r="AB8" s="380"/>
      <c r="AC8" s="381"/>
      <c r="AD8" s="381"/>
      <c r="AE8" s="381"/>
      <c r="AF8" s="381"/>
      <c r="AG8" s="381"/>
      <c r="AH8" s="381"/>
      <c r="AI8" s="381"/>
      <c r="AJ8" s="381"/>
      <c r="AK8" s="381"/>
      <c r="AL8" s="382"/>
    </row>
    <row r="9" spans="1:60" ht="68.25" customHeight="1">
      <c r="A9" s="294"/>
      <c r="B9" s="533"/>
      <c r="C9" s="489"/>
      <c r="D9" s="489"/>
      <c r="E9" s="489"/>
      <c r="F9" s="489"/>
      <c r="G9" s="525"/>
      <c r="H9" s="525"/>
      <c r="I9" s="528"/>
      <c r="J9" s="476" t="s">
        <v>100</v>
      </c>
      <c r="K9" s="477"/>
      <c r="L9" s="478" t="s">
        <v>101</v>
      </c>
      <c r="M9" s="479"/>
      <c r="N9" s="531"/>
      <c r="O9" s="313"/>
      <c r="P9" s="291"/>
      <c r="Q9" s="442" t="s">
        <v>209</v>
      </c>
      <c r="R9" s="443"/>
      <c r="S9" s="443"/>
      <c r="T9" s="443"/>
      <c r="U9" s="443"/>
      <c r="V9" s="443"/>
      <c r="W9" s="443"/>
      <c r="X9" s="443"/>
      <c r="Y9" s="443"/>
      <c r="Z9" s="443"/>
      <c r="AA9" s="443"/>
      <c r="AB9" s="443"/>
      <c r="AC9" s="443"/>
      <c r="AD9" s="443"/>
      <c r="AE9" s="443"/>
      <c r="AF9" s="443"/>
      <c r="AG9" s="443"/>
      <c r="AH9" s="443"/>
      <c r="AI9" s="443"/>
      <c r="AJ9" s="443"/>
      <c r="AK9" s="443"/>
      <c r="AL9" s="444"/>
      <c r="AM9" s="276"/>
      <c r="AN9" s="276"/>
      <c r="AO9" s="276"/>
      <c r="AP9" s="276"/>
      <c r="AQ9" s="276"/>
      <c r="AR9" s="276"/>
      <c r="AS9" s="276"/>
      <c r="AT9" s="276"/>
      <c r="AU9" s="276"/>
      <c r="AV9" s="276"/>
      <c r="AW9" s="276"/>
      <c r="AX9" s="276"/>
      <c r="AY9" s="276"/>
      <c r="AZ9" s="276"/>
      <c r="BA9" s="276"/>
      <c r="BB9" s="276"/>
    </row>
    <row r="10" spans="1:60" ht="28.5" customHeight="1" thickBot="1">
      <c r="A10" s="294"/>
      <c r="B10" s="534"/>
      <c r="C10" s="490"/>
      <c r="D10" s="490"/>
      <c r="E10" s="490"/>
      <c r="F10" s="490"/>
      <c r="G10" s="490"/>
      <c r="H10" s="526"/>
      <c r="I10" s="529"/>
      <c r="J10" s="353" t="s">
        <v>103</v>
      </c>
      <c r="K10" s="178"/>
      <c r="L10" s="178" t="s">
        <v>103</v>
      </c>
      <c r="M10" s="354"/>
      <c r="N10" s="532"/>
      <c r="O10" s="314"/>
      <c r="P10" s="57"/>
      <c r="Q10" s="445"/>
      <c r="R10" s="446"/>
      <c r="S10" s="446"/>
      <c r="T10" s="446"/>
      <c r="U10" s="446"/>
      <c r="V10" s="446"/>
      <c r="W10" s="446"/>
      <c r="X10" s="446"/>
      <c r="Y10" s="446"/>
      <c r="Z10" s="446"/>
      <c r="AA10" s="446"/>
      <c r="AB10" s="446"/>
      <c r="AC10" s="446"/>
      <c r="AD10" s="446"/>
      <c r="AE10" s="446"/>
      <c r="AF10" s="446"/>
      <c r="AG10" s="446"/>
      <c r="AH10" s="446"/>
      <c r="AI10" s="446"/>
      <c r="AJ10" s="446"/>
      <c r="AK10" s="446"/>
      <c r="AL10" s="447"/>
    </row>
    <row r="11" spans="1:60" ht="15" customHeight="1">
      <c r="A11" s="294"/>
      <c r="B11" s="509" t="s">
        <v>88</v>
      </c>
      <c r="C11" s="412" t="s">
        <v>85</v>
      </c>
      <c r="D11" s="133" t="s">
        <v>94</v>
      </c>
      <c r="E11" s="134"/>
      <c r="F11" s="135">
        <v>9350149</v>
      </c>
      <c r="G11" s="135">
        <v>954650.47</v>
      </c>
      <c r="H11" s="10">
        <f t="shared" ref="H11:H16" si="0">G11+F11</f>
        <v>10304799.470000001</v>
      </c>
      <c r="I11" s="393">
        <f t="shared" ref="I11:I16" si="1">H11*$M$5</f>
        <v>11747471.3958</v>
      </c>
      <c r="J11" s="340">
        <v>1</v>
      </c>
      <c r="K11" s="10">
        <f>I11*J11</f>
        <v>11747471.3958</v>
      </c>
      <c r="L11" s="177">
        <f>1-J11</f>
        <v>0</v>
      </c>
      <c r="M11" s="341">
        <f>L11*I11</f>
        <v>0</v>
      </c>
      <c r="N11" s="362"/>
      <c r="O11" s="295"/>
      <c r="P11" s="288"/>
      <c r="Q11" s="370"/>
      <c r="R11" s="371"/>
      <c r="S11" s="371"/>
      <c r="T11" s="371"/>
      <c r="U11" s="371"/>
      <c r="V11" s="371"/>
      <c r="W11" s="371"/>
      <c r="X11" s="371"/>
      <c r="Y11" s="372"/>
      <c r="Z11" s="372"/>
      <c r="AA11" s="372"/>
      <c r="AB11" s="372"/>
      <c r="AC11" s="290"/>
      <c r="AD11" s="290"/>
      <c r="AE11" s="290"/>
      <c r="AF11" s="290"/>
      <c r="AG11" s="290"/>
      <c r="AH11" s="290"/>
      <c r="AI11" s="290"/>
      <c r="AJ11" s="290"/>
      <c r="AK11" s="290"/>
      <c r="AL11" s="290"/>
    </row>
    <row r="12" spans="1:60" ht="15" customHeight="1">
      <c r="A12" s="294"/>
      <c r="B12" s="535"/>
      <c r="C12" s="4"/>
      <c r="D12" s="137" t="s">
        <v>94</v>
      </c>
      <c r="E12" s="434" t="s">
        <v>228</v>
      </c>
      <c r="F12" s="138"/>
      <c r="G12" s="138">
        <v>573940</v>
      </c>
      <c r="H12" s="3">
        <f t="shared" si="0"/>
        <v>573940</v>
      </c>
      <c r="I12" s="360">
        <f t="shared" si="1"/>
        <v>654291.6</v>
      </c>
      <c r="J12" s="364">
        <v>1</v>
      </c>
      <c r="K12" s="3">
        <f t="shared" ref="K12:K16" si="2">I12*J12</f>
        <v>654291.6</v>
      </c>
      <c r="L12" s="153">
        <f t="shared" ref="L12:L16" si="3">1-J12</f>
        <v>0</v>
      </c>
      <c r="M12" s="365">
        <f t="shared" ref="M12:M16" si="4">L12*I12</f>
        <v>0</v>
      </c>
      <c r="N12" s="136"/>
      <c r="O12" s="295"/>
      <c r="P12" s="122"/>
      <c r="Q12" s="373"/>
      <c r="R12" s="374"/>
      <c r="S12" s="374"/>
      <c r="T12" s="374"/>
      <c r="U12" s="374"/>
      <c r="V12" s="374"/>
      <c r="W12" s="375"/>
      <c r="X12" s="372"/>
      <c r="Y12" s="372"/>
      <c r="Z12" s="372"/>
      <c r="AA12" s="372"/>
      <c r="AB12" s="372"/>
      <c r="AC12" s="290"/>
      <c r="AD12" s="290"/>
      <c r="AE12" s="290"/>
      <c r="AF12" s="290"/>
      <c r="AG12" s="290"/>
      <c r="AH12" s="290"/>
      <c r="AI12" s="290"/>
      <c r="AJ12" s="290"/>
      <c r="AK12" s="290"/>
      <c r="AL12" s="290"/>
    </row>
    <row r="13" spans="1:60">
      <c r="A13" s="294"/>
      <c r="B13" s="504"/>
      <c r="C13" s="4"/>
      <c r="D13" s="124" t="s">
        <v>94</v>
      </c>
      <c r="E13" s="334" t="s">
        <v>229</v>
      </c>
      <c r="F13" s="119"/>
      <c r="G13" s="119">
        <v>1849</v>
      </c>
      <c r="H13" s="3">
        <f t="shared" si="0"/>
        <v>1849</v>
      </c>
      <c r="I13" s="360">
        <f t="shared" si="1"/>
        <v>2107.8599999999997</v>
      </c>
      <c r="J13" s="364">
        <v>1</v>
      </c>
      <c r="K13" s="3">
        <f t="shared" si="2"/>
        <v>2107.8599999999997</v>
      </c>
      <c r="L13" s="153">
        <f t="shared" si="3"/>
        <v>0</v>
      </c>
      <c r="M13" s="365">
        <f t="shared" si="4"/>
        <v>0</v>
      </c>
      <c r="N13" s="136"/>
      <c r="O13" s="295"/>
      <c r="P13" s="59"/>
      <c r="Q13" s="289"/>
      <c r="R13" s="383"/>
      <c r="S13" s="332"/>
      <c r="T13" s="332"/>
      <c r="U13" s="332"/>
      <c r="V13" s="332"/>
      <c r="W13" s="328"/>
      <c r="X13" s="290"/>
      <c r="Y13" s="290"/>
      <c r="Z13" s="290"/>
      <c r="AA13" s="290"/>
      <c r="AB13" s="290"/>
      <c r="AC13" s="290"/>
      <c r="AD13" s="290"/>
      <c r="AE13" s="290"/>
      <c r="AF13" s="290"/>
      <c r="AG13" s="290"/>
      <c r="AH13" s="290"/>
      <c r="AI13" s="290"/>
      <c r="AJ13" s="290"/>
      <c r="AK13" s="290"/>
      <c r="AL13" s="290"/>
    </row>
    <row r="14" spans="1:60">
      <c r="A14" s="294"/>
      <c r="B14" s="504"/>
      <c r="C14" s="4"/>
      <c r="D14" s="124" t="s">
        <v>94</v>
      </c>
      <c r="E14" s="334" t="s">
        <v>230</v>
      </c>
      <c r="F14" s="119"/>
      <c r="G14" s="119">
        <v>73499</v>
      </c>
      <c r="H14" s="3">
        <f t="shared" si="0"/>
        <v>73499</v>
      </c>
      <c r="I14" s="360">
        <f t="shared" si="1"/>
        <v>83788.859999999986</v>
      </c>
      <c r="J14" s="364">
        <v>1</v>
      </c>
      <c r="K14" s="3">
        <f t="shared" si="2"/>
        <v>83788.859999999986</v>
      </c>
      <c r="L14" s="153">
        <f t="shared" si="3"/>
        <v>0</v>
      </c>
      <c r="M14" s="365">
        <f t="shared" si="4"/>
        <v>0</v>
      </c>
      <c r="N14" s="136"/>
      <c r="O14" s="295"/>
      <c r="P14" s="59"/>
      <c r="Q14" s="59"/>
      <c r="R14" s="60"/>
      <c r="S14" s="58"/>
      <c r="T14" s="58"/>
      <c r="U14" s="58"/>
      <c r="V14" s="58"/>
      <c r="W14" s="56"/>
    </row>
    <row r="15" spans="1:60">
      <c r="A15" s="294"/>
      <c r="B15" s="504"/>
      <c r="C15" s="4"/>
      <c r="D15" s="124" t="s">
        <v>94</v>
      </c>
      <c r="E15" s="67" t="s">
        <v>231</v>
      </c>
      <c r="F15" s="119"/>
      <c r="G15" s="119">
        <v>10920</v>
      </c>
      <c r="H15" s="3">
        <f t="shared" si="0"/>
        <v>10920</v>
      </c>
      <c r="I15" s="360">
        <f t="shared" si="1"/>
        <v>12448.8</v>
      </c>
      <c r="J15" s="364">
        <v>1</v>
      </c>
      <c r="K15" s="3">
        <f t="shared" si="2"/>
        <v>12448.8</v>
      </c>
      <c r="L15" s="153">
        <f t="shared" si="3"/>
        <v>0</v>
      </c>
      <c r="M15" s="365">
        <f t="shared" si="4"/>
        <v>0</v>
      </c>
      <c r="N15" s="136"/>
      <c r="O15" s="295"/>
      <c r="P15" s="59"/>
      <c r="Q15" s="61"/>
      <c r="R15" s="62"/>
      <c r="S15" s="58"/>
      <c r="T15" s="58"/>
      <c r="U15" s="58"/>
      <c r="V15" s="58"/>
      <c r="W15" s="56"/>
    </row>
    <row r="16" spans="1:60">
      <c r="A16" s="294"/>
      <c r="B16" s="504"/>
      <c r="C16" s="4"/>
      <c r="D16" s="124" t="s">
        <v>94</v>
      </c>
      <c r="E16" s="66" t="s">
        <v>232</v>
      </c>
      <c r="F16" s="119"/>
      <c r="G16" s="119">
        <v>357950</v>
      </c>
      <c r="H16" s="3">
        <f t="shared" si="0"/>
        <v>357950</v>
      </c>
      <c r="I16" s="360">
        <f t="shared" si="1"/>
        <v>408062.99999999994</v>
      </c>
      <c r="J16" s="364">
        <v>1</v>
      </c>
      <c r="K16" s="3">
        <f t="shared" si="2"/>
        <v>408062.99999999994</v>
      </c>
      <c r="L16" s="153">
        <f t="shared" si="3"/>
        <v>0</v>
      </c>
      <c r="M16" s="365">
        <f t="shared" si="4"/>
        <v>0</v>
      </c>
      <c r="N16" s="136"/>
      <c r="O16" s="295"/>
      <c r="P16" s="59"/>
      <c r="Q16" s="61"/>
      <c r="R16" s="62"/>
      <c r="S16" s="58"/>
      <c r="T16" s="58"/>
      <c r="U16" s="58"/>
      <c r="V16" s="58"/>
      <c r="W16" s="56"/>
    </row>
    <row r="17" spans="1:60" ht="13.5" thickBot="1">
      <c r="A17" s="294"/>
      <c r="B17" s="504"/>
      <c r="C17" s="6"/>
      <c r="D17" s="154"/>
      <c r="E17" s="7"/>
      <c r="F17" s="121"/>
      <c r="G17" s="118"/>
      <c r="H17" s="139"/>
      <c r="I17" s="360"/>
      <c r="J17" s="366"/>
      <c r="K17" s="139"/>
      <c r="L17" s="155"/>
      <c r="M17" s="367"/>
      <c r="N17" s="363"/>
      <c r="O17" s="295"/>
      <c r="P17" s="59"/>
      <c r="Q17" s="61"/>
      <c r="R17" s="62"/>
      <c r="S17" s="58"/>
      <c r="T17" s="58"/>
      <c r="U17" s="58"/>
      <c r="V17" s="58"/>
      <c r="W17" s="56"/>
    </row>
    <row r="18" spans="1:60" ht="27.95" customHeight="1" thickBot="1">
      <c r="A18" s="294"/>
      <c r="B18" s="504"/>
      <c r="C18" s="210" t="s">
        <v>125</v>
      </c>
      <c r="D18" s="156"/>
      <c r="E18" s="157"/>
      <c r="F18" s="140">
        <f>SUM(F11:F17)</f>
        <v>9350149</v>
      </c>
      <c r="G18" s="140">
        <f>SUM(G11:G17)</f>
        <v>1972808.47</v>
      </c>
      <c r="H18" s="140">
        <f>SUM(H11:H17)</f>
        <v>11322957.470000001</v>
      </c>
      <c r="I18" s="433">
        <f>SUM(I11:I17)</f>
        <v>12908171.515799999</v>
      </c>
      <c r="J18" s="537">
        <f>SUM(K11:K17)</f>
        <v>12908171.515799999</v>
      </c>
      <c r="K18" s="459"/>
      <c r="L18" s="538">
        <f>SUM(M11:M17)</f>
        <v>0</v>
      </c>
      <c r="M18" s="461"/>
      <c r="N18" s="352">
        <f>IF(AND(I18&gt;0,I18&lt;1000000),ROUNDUP(I18,-4),IF(AND(I18&gt;=1000000,I18&lt;=100000000),ROUNDUP(I18,-5),IF(I18&gt;100000000,ROUNDUP(I18,-6),0)))</f>
        <v>13000000</v>
      </c>
      <c r="O18" s="315"/>
      <c r="P18" s="80" t="s">
        <v>57</v>
      </c>
      <c r="Q18" s="421" t="s">
        <v>203</v>
      </c>
      <c r="R18" s="56"/>
      <c r="S18" s="56"/>
      <c r="T18" s="56"/>
      <c r="U18" s="56"/>
      <c r="V18" s="56"/>
      <c r="W18" s="56"/>
    </row>
    <row r="19" spans="1:60" ht="14.1" customHeight="1" thickBot="1">
      <c r="A19" s="294"/>
      <c r="B19" s="504"/>
      <c r="C19" s="8"/>
      <c r="D19" s="8"/>
      <c r="E19" s="8"/>
      <c r="F19" s="8"/>
      <c r="G19" s="8"/>
      <c r="H19" s="9"/>
      <c r="I19" s="8"/>
      <c r="J19" s="8"/>
      <c r="K19" s="8"/>
      <c r="L19" s="8"/>
      <c r="M19" s="8"/>
      <c r="N19" s="233"/>
      <c r="O19" s="294"/>
      <c r="P19" s="56"/>
      <c r="Q19" s="56"/>
      <c r="R19" s="56"/>
      <c r="S19" s="56"/>
      <c r="T19" s="56"/>
      <c r="U19" s="56"/>
      <c r="V19" s="56"/>
      <c r="W19" s="56"/>
    </row>
    <row r="20" spans="1:60" ht="15" customHeight="1">
      <c r="A20" s="294"/>
      <c r="B20" s="504"/>
      <c r="C20" s="410" t="s">
        <v>87</v>
      </c>
      <c r="D20" s="125" t="s">
        <v>114</v>
      </c>
      <c r="E20" s="66" t="s">
        <v>234</v>
      </c>
      <c r="F20" s="119">
        <v>674146</v>
      </c>
      <c r="G20" s="116"/>
      <c r="H20" s="3">
        <f>G20+F20</f>
        <v>674146</v>
      </c>
      <c r="I20" s="360">
        <f>H20*$M$5</f>
        <v>768526.44</v>
      </c>
      <c r="J20" s="340">
        <v>1</v>
      </c>
      <c r="K20" s="10">
        <f>I20*J20</f>
        <v>768526.44</v>
      </c>
      <c r="L20" s="177">
        <f>1-J20</f>
        <v>0</v>
      </c>
      <c r="M20" s="341">
        <f>L20*I20</f>
        <v>0</v>
      </c>
      <c r="N20" s="136"/>
      <c r="O20" s="295"/>
      <c r="P20" s="59"/>
      <c r="Q20" s="61"/>
      <c r="R20" s="62"/>
      <c r="S20" s="58"/>
      <c r="T20" s="58"/>
      <c r="U20" s="58"/>
      <c r="V20" s="58"/>
      <c r="W20" s="56"/>
    </row>
    <row r="21" spans="1:60">
      <c r="A21" s="294"/>
      <c r="B21" s="504"/>
      <c r="C21" s="4"/>
      <c r="D21" s="125"/>
      <c r="E21" s="5"/>
      <c r="F21" s="119"/>
      <c r="G21" s="116"/>
      <c r="H21" s="3">
        <f>G21+F21</f>
        <v>0</v>
      </c>
      <c r="I21" s="360">
        <f>H21*$M$5</f>
        <v>0</v>
      </c>
      <c r="J21" s="364"/>
      <c r="K21" s="3">
        <f>I21*J21</f>
        <v>0</v>
      </c>
      <c r="L21" s="153">
        <f>1-J21</f>
        <v>1</v>
      </c>
      <c r="M21" s="365">
        <f>L21*I21</f>
        <v>0</v>
      </c>
      <c r="N21" s="136"/>
      <c r="O21" s="295"/>
      <c r="P21" s="59"/>
      <c r="Q21" s="61"/>
      <c r="R21" s="62"/>
      <c r="S21" s="58"/>
      <c r="T21" s="58"/>
      <c r="U21" s="58"/>
      <c r="V21" s="58"/>
      <c r="W21" s="56"/>
    </row>
    <row r="22" spans="1:60" s="11" customFormat="1" ht="12.75" customHeight="1">
      <c r="A22" s="296"/>
      <c r="B22" s="504"/>
      <c r="C22" s="6"/>
      <c r="D22" s="125"/>
      <c r="E22" s="5"/>
      <c r="F22" s="121"/>
      <c r="G22" s="118"/>
      <c r="H22" s="3">
        <f>G22+F22</f>
        <v>0</v>
      </c>
      <c r="I22" s="360">
        <f>H22*$M$5</f>
        <v>0</v>
      </c>
      <c r="J22" s="364"/>
      <c r="K22" s="3">
        <f>I22*J22</f>
        <v>0</v>
      </c>
      <c r="L22" s="153">
        <f>1-J22</f>
        <v>1</v>
      </c>
      <c r="M22" s="365">
        <f>L22*I22</f>
        <v>0</v>
      </c>
      <c r="N22" s="368"/>
      <c r="O22" s="316"/>
      <c r="P22" s="462"/>
      <c r="Q22" s="462"/>
      <c r="R22" s="63"/>
      <c r="S22" s="63"/>
      <c r="T22" s="63"/>
      <c r="U22" s="63"/>
      <c r="V22" s="63"/>
      <c r="W22" s="15"/>
      <c r="X22" s="1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row>
    <row r="23" spans="1:60" s="11" customFormat="1" ht="12.75" customHeight="1">
      <c r="A23" s="296"/>
      <c r="B23" s="504"/>
      <c r="C23" s="6"/>
      <c r="D23" s="125"/>
      <c r="E23" s="5"/>
      <c r="F23" s="121"/>
      <c r="G23" s="118"/>
      <c r="H23" s="3">
        <f>G23+F23</f>
        <v>0</v>
      </c>
      <c r="I23" s="360">
        <f>H23*$M$5</f>
        <v>0</v>
      </c>
      <c r="J23" s="364"/>
      <c r="K23" s="3">
        <f>I23*J23</f>
        <v>0</v>
      </c>
      <c r="L23" s="153">
        <f>1-J23</f>
        <v>1</v>
      </c>
      <c r="M23" s="365">
        <f>L23*I23</f>
        <v>0</v>
      </c>
      <c r="N23" s="368"/>
      <c r="O23" s="316"/>
      <c r="P23" s="123"/>
      <c r="Q23" s="123"/>
      <c r="R23" s="63"/>
      <c r="S23" s="63"/>
      <c r="T23" s="63"/>
      <c r="U23" s="63"/>
      <c r="V23" s="63"/>
      <c r="W23" s="15"/>
      <c r="X23" s="1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row>
    <row r="24" spans="1:60" s="11" customFormat="1" ht="12.75" customHeight="1" thickBot="1">
      <c r="A24" s="296"/>
      <c r="B24" s="504"/>
      <c r="C24" s="6"/>
      <c r="D24" s="129"/>
      <c r="E24" s="7"/>
      <c r="F24" s="121"/>
      <c r="G24" s="118"/>
      <c r="H24" s="139">
        <f>G24+F24</f>
        <v>0</v>
      </c>
      <c r="I24" s="360">
        <f>H24*$M$5</f>
        <v>0</v>
      </c>
      <c r="J24" s="364"/>
      <c r="K24" s="3">
        <f>I24*J24</f>
        <v>0</v>
      </c>
      <c r="L24" s="153">
        <f>1-J24</f>
        <v>1</v>
      </c>
      <c r="M24" s="365">
        <f>L24*I24</f>
        <v>0</v>
      </c>
      <c r="N24" s="368"/>
      <c r="O24" s="316"/>
      <c r="P24" s="123"/>
      <c r="Q24" s="123"/>
      <c r="R24" s="63"/>
      <c r="S24" s="63"/>
      <c r="T24" s="63"/>
      <c r="U24" s="63"/>
      <c r="V24" s="63"/>
      <c r="W24" s="15"/>
      <c r="X24" s="1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row>
    <row r="25" spans="1:60" ht="27.95" customHeight="1" thickBot="1">
      <c r="A25" s="294"/>
      <c r="B25" s="536"/>
      <c r="C25" s="210" t="s">
        <v>126</v>
      </c>
      <c r="D25" s="156"/>
      <c r="E25" s="157"/>
      <c r="F25" s="140">
        <f>SUM(F20:F24)</f>
        <v>674146</v>
      </c>
      <c r="G25" s="140">
        <f>SUM(G20:G24)</f>
        <v>0</v>
      </c>
      <c r="H25" s="140">
        <f>SUM(H20:H24)</f>
        <v>674146</v>
      </c>
      <c r="I25" s="361">
        <f>SUM(I20:I24)</f>
        <v>768526.44</v>
      </c>
      <c r="J25" s="537">
        <f>SUM(K20:K24)</f>
        <v>768526.44</v>
      </c>
      <c r="K25" s="459"/>
      <c r="L25" s="538">
        <f>SUM(M20:M24)</f>
        <v>0</v>
      </c>
      <c r="M25" s="461"/>
      <c r="N25" s="352">
        <f>IF(AND(I25&gt;0,I25&lt;1000000),ROUNDUP(I25,-4),IF(AND(I25&gt;=1000000,I25&lt;=100000000),ROUNDUP(I25,-5),IF(I25&gt;100000000,ROUNDUP(I25,-6),0)))</f>
        <v>770000</v>
      </c>
      <c r="O25" s="315"/>
      <c r="P25" s="80" t="s">
        <v>58</v>
      </c>
      <c r="Q25" s="56"/>
      <c r="R25" s="56"/>
      <c r="S25" s="56"/>
      <c r="T25" s="56"/>
      <c r="U25" s="56"/>
      <c r="V25" s="56"/>
      <c r="W25" s="56"/>
    </row>
    <row r="26" spans="1:60" ht="29.25" customHeight="1" thickBot="1">
      <c r="A26" s="294"/>
      <c r="B26" s="415" t="s">
        <v>153</v>
      </c>
      <c r="C26" s="241"/>
      <c r="D26" s="241"/>
      <c r="E26" s="241"/>
      <c r="F26" s="242">
        <f>F18+F25</f>
        <v>10024295</v>
      </c>
      <c r="G26" s="242">
        <f>G18+G25</f>
        <v>1972808.47</v>
      </c>
      <c r="H26" s="242">
        <f>H18+H25</f>
        <v>11997103.470000001</v>
      </c>
      <c r="I26" s="358">
        <f>I18+I25</f>
        <v>13676697.955799999</v>
      </c>
      <c r="J26" s="460">
        <v>0</v>
      </c>
      <c r="K26" s="459"/>
      <c r="L26" s="458">
        <v>0</v>
      </c>
      <c r="M26" s="461"/>
      <c r="N26" s="369">
        <f>N18+N25</f>
        <v>13770000</v>
      </c>
      <c r="O26" s="301"/>
      <c r="Q26" s="56"/>
      <c r="R26" s="56"/>
      <c r="S26" s="56"/>
      <c r="T26" s="56"/>
      <c r="U26" s="56"/>
      <c r="V26" s="56"/>
      <c r="W26" s="56"/>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row>
    <row r="27" spans="1:60" s="130" customFormat="1" ht="6" customHeight="1" thickBot="1">
      <c r="A27" s="297"/>
      <c r="B27" s="234"/>
      <c r="C27" s="235"/>
      <c r="D27" s="235"/>
      <c r="E27" s="236"/>
      <c r="F27" s="237"/>
      <c r="G27" s="238"/>
      <c r="H27" s="237"/>
      <c r="I27" s="239"/>
      <c r="J27" s="239"/>
      <c r="K27" s="239"/>
      <c r="L27" s="239"/>
      <c r="M27" s="239"/>
      <c r="N27" s="240"/>
      <c r="O27" s="317"/>
      <c r="P27" s="131"/>
      <c r="Q27" s="131"/>
      <c r="R27" s="131"/>
      <c r="S27" s="131"/>
      <c r="T27" s="131"/>
      <c r="U27" s="131"/>
      <c r="V27" s="131"/>
      <c r="W27" s="131"/>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row>
    <row r="28" spans="1:60" customFormat="1" ht="23.85" customHeight="1">
      <c r="A28" s="298"/>
      <c r="B28" s="480" t="s">
        <v>110</v>
      </c>
      <c r="C28" s="413" t="s">
        <v>123</v>
      </c>
      <c r="D28" s="133"/>
      <c r="E28" s="174"/>
      <c r="F28" s="179"/>
      <c r="G28" s="180"/>
      <c r="H28" s="175">
        <f>G28+F28</f>
        <v>0</v>
      </c>
      <c r="I28" s="580">
        <f>H28*$M$5</f>
        <v>0</v>
      </c>
      <c r="J28" s="176"/>
      <c r="K28" s="10">
        <f>I28*J28</f>
        <v>0</v>
      </c>
      <c r="L28" s="177">
        <f>1-J28</f>
        <v>1</v>
      </c>
      <c r="M28" s="228">
        <f>L28*I28</f>
        <v>0</v>
      </c>
      <c r="N28" s="229"/>
      <c r="O28" s="318"/>
      <c r="P28" s="194"/>
      <c r="Q28" s="194"/>
      <c r="R28" s="194"/>
      <c r="S28" s="194"/>
      <c r="T28" s="194"/>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row>
    <row r="29" spans="1:60" customFormat="1" ht="23.85" customHeight="1">
      <c r="A29" s="298"/>
      <c r="B29" s="481"/>
      <c r="C29" s="207"/>
      <c r="D29" s="137"/>
      <c r="E29" s="161"/>
      <c r="F29" s="121"/>
      <c r="G29" s="181"/>
      <c r="H29" s="162">
        <f t="shared" ref="H29:H37" si="5">G29+F29</f>
        <v>0</v>
      </c>
      <c r="I29" s="581">
        <f t="shared" ref="I29:I37" si="6">H29*$M$5</f>
        <v>0</v>
      </c>
      <c r="J29" s="158"/>
      <c r="K29" s="17">
        <f t="shared" ref="K29:K55" si="7">I29*J29</f>
        <v>0</v>
      </c>
      <c r="L29" s="159">
        <f t="shared" ref="L29:L55" si="8">1-J29</f>
        <v>1</v>
      </c>
      <c r="M29" s="212">
        <f t="shared" ref="M29:M55" si="9">L29*I29</f>
        <v>0</v>
      </c>
      <c r="N29" s="230"/>
      <c r="O29" s="318"/>
      <c r="P29" s="194"/>
      <c r="Q29" s="194"/>
      <c r="R29" s="194"/>
      <c r="S29" s="194"/>
      <c r="T29" s="194"/>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row>
    <row r="30" spans="1:60" customFormat="1" ht="23.85" customHeight="1">
      <c r="A30" s="298"/>
      <c r="B30" s="482"/>
      <c r="C30" s="208"/>
      <c r="D30" s="137"/>
      <c r="E30" s="161"/>
      <c r="F30" s="182"/>
      <c r="G30" s="183"/>
      <c r="H30" s="162">
        <f t="shared" si="5"/>
        <v>0</v>
      </c>
      <c r="I30" s="581">
        <f t="shared" si="6"/>
        <v>0</v>
      </c>
      <c r="J30" s="158"/>
      <c r="K30" s="17">
        <f t="shared" si="7"/>
        <v>0</v>
      </c>
      <c r="L30" s="159">
        <f t="shared" si="8"/>
        <v>1</v>
      </c>
      <c r="M30" s="212">
        <f t="shared" si="9"/>
        <v>0</v>
      </c>
      <c r="N30" s="230"/>
      <c r="O30" s="318"/>
      <c r="P30" s="194"/>
      <c r="Q30" s="194"/>
      <c r="R30" s="194"/>
      <c r="S30" s="194"/>
      <c r="T30" s="194"/>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row>
    <row r="31" spans="1:60" customFormat="1" ht="23.85" customHeight="1">
      <c r="A31" s="298"/>
      <c r="B31" s="482"/>
      <c r="C31" s="208"/>
      <c r="D31" s="137"/>
      <c r="E31" s="161"/>
      <c r="F31" s="182"/>
      <c r="G31" s="183"/>
      <c r="H31" s="162">
        <f t="shared" si="5"/>
        <v>0</v>
      </c>
      <c r="I31" s="581">
        <f t="shared" si="6"/>
        <v>0</v>
      </c>
      <c r="J31" s="158"/>
      <c r="K31" s="17">
        <f t="shared" si="7"/>
        <v>0</v>
      </c>
      <c r="L31" s="159">
        <f t="shared" si="8"/>
        <v>1</v>
      </c>
      <c r="M31" s="212">
        <f t="shared" si="9"/>
        <v>0</v>
      </c>
      <c r="N31" s="230"/>
      <c r="O31" s="318"/>
      <c r="P31" s="194"/>
      <c r="Q31" s="194"/>
      <c r="R31" s="194"/>
      <c r="S31" s="194"/>
      <c r="T31" s="194"/>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row>
    <row r="32" spans="1:60" customFormat="1" ht="23.85" customHeight="1">
      <c r="A32" s="298"/>
      <c r="B32" s="482"/>
      <c r="C32" s="208"/>
      <c r="D32" s="137"/>
      <c r="E32" s="161"/>
      <c r="F32" s="182"/>
      <c r="G32" s="183"/>
      <c r="H32" s="162">
        <f t="shared" si="5"/>
        <v>0</v>
      </c>
      <c r="I32" s="581">
        <f t="shared" si="6"/>
        <v>0</v>
      </c>
      <c r="J32" s="158"/>
      <c r="K32" s="17">
        <f t="shared" si="7"/>
        <v>0</v>
      </c>
      <c r="L32" s="159">
        <f t="shared" si="8"/>
        <v>1</v>
      </c>
      <c r="M32" s="212">
        <f t="shared" si="9"/>
        <v>0</v>
      </c>
      <c r="N32" s="230"/>
      <c r="O32" s="318"/>
      <c r="P32" s="194"/>
      <c r="Q32" s="194"/>
      <c r="R32" s="194"/>
      <c r="S32" s="194"/>
      <c r="T32" s="194"/>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row>
    <row r="33" spans="1:60" customFormat="1" ht="23.85" customHeight="1">
      <c r="A33" s="298"/>
      <c r="B33" s="482"/>
      <c r="C33" s="208"/>
      <c r="D33" s="137"/>
      <c r="E33" s="161"/>
      <c r="F33" s="182"/>
      <c r="G33" s="183"/>
      <c r="H33" s="162">
        <f t="shared" si="5"/>
        <v>0</v>
      </c>
      <c r="I33" s="581">
        <f t="shared" si="6"/>
        <v>0</v>
      </c>
      <c r="J33" s="158"/>
      <c r="K33" s="17">
        <f t="shared" si="7"/>
        <v>0</v>
      </c>
      <c r="L33" s="159">
        <f t="shared" si="8"/>
        <v>1</v>
      </c>
      <c r="M33" s="212">
        <f t="shared" si="9"/>
        <v>0</v>
      </c>
      <c r="N33" s="230"/>
      <c r="O33" s="318"/>
      <c r="P33" s="194"/>
      <c r="Q33" s="194"/>
      <c r="R33" s="194"/>
      <c r="S33" s="194"/>
      <c r="T33" s="194"/>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row>
    <row r="34" spans="1:60" customFormat="1" ht="23.85" customHeight="1">
      <c r="A34" s="298"/>
      <c r="B34" s="482"/>
      <c r="C34" s="208"/>
      <c r="D34" s="137"/>
      <c r="E34" s="161"/>
      <c r="F34" s="182"/>
      <c r="G34" s="183"/>
      <c r="H34" s="162">
        <f>G34+F34</f>
        <v>0</v>
      </c>
      <c r="I34" s="581">
        <f t="shared" si="6"/>
        <v>0</v>
      </c>
      <c r="J34" s="158"/>
      <c r="K34" s="17">
        <f>I34*J34</f>
        <v>0</v>
      </c>
      <c r="L34" s="159">
        <f>1-J34</f>
        <v>1</v>
      </c>
      <c r="M34" s="212">
        <f>L34*I34</f>
        <v>0</v>
      </c>
      <c r="N34" s="230"/>
      <c r="O34" s="318"/>
      <c r="P34" s="194"/>
      <c r="Q34" s="194"/>
      <c r="R34" s="194"/>
      <c r="S34" s="194"/>
      <c r="T34" s="194"/>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row>
    <row r="35" spans="1:60" customFormat="1" ht="23.85" customHeight="1">
      <c r="A35" s="298"/>
      <c r="B35" s="482"/>
      <c r="C35" s="208"/>
      <c r="D35" s="137"/>
      <c r="E35" s="161"/>
      <c r="F35" s="182"/>
      <c r="G35" s="183"/>
      <c r="H35" s="162">
        <f>G35+F35</f>
        <v>0</v>
      </c>
      <c r="I35" s="581">
        <f t="shared" si="6"/>
        <v>0</v>
      </c>
      <c r="J35" s="158"/>
      <c r="K35" s="17">
        <f>I35*J35</f>
        <v>0</v>
      </c>
      <c r="L35" s="159">
        <f>1-J35</f>
        <v>1</v>
      </c>
      <c r="M35" s="212">
        <f>L35*I35</f>
        <v>0</v>
      </c>
      <c r="N35" s="230"/>
      <c r="O35" s="318"/>
      <c r="P35" s="194"/>
      <c r="Q35" s="194"/>
      <c r="R35" s="194"/>
      <c r="S35" s="194"/>
      <c r="T35" s="194"/>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row>
    <row r="36" spans="1:60" customFormat="1" ht="23.85" customHeight="1">
      <c r="A36" s="298"/>
      <c r="B36" s="482"/>
      <c r="C36" s="208"/>
      <c r="D36" s="137"/>
      <c r="E36" s="161"/>
      <c r="F36" s="182"/>
      <c r="G36" s="183"/>
      <c r="H36" s="162">
        <f>G36+F36</f>
        <v>0</v>
      </c>
      <c r="I36" s="581">
        <f t="shared" si="6"/>
        <v>0</v>
      </c>
      <c r="J36" s="158"/>
      <c r="K36" s="17">
        <f>I36*J36</f>
        <v>0</v>
      </c>
      <c r="L36" s="159">
        <f>1-J36</f>
        <v>1</v>
      </c>
      <c r="M36" s="212">
        <f>L36*I36</f>
        <v>0</v>
      </c>
      <c r="N36" s="230"/>
      <c r="O36" s="318"/>
      <c r="P36" s="194"/>
      <c r="Q36" s="194"/>
      <c r="R36" s="194"/>
      <c r="S36" s="194"/>
      <c r="T36" s="194"/>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row>
    <row r="37" spans="1:60" customFormat="1" ht="23.85" customHeight="1" thickBot="1">
      <c r="A37" s="298"/>
      <c r="B37" s="482"/>
      <c r="C37" s="208"/>
      <c r="D37" s="200"/>
      <c r="E37" s="201"/>
      <c r="F37" s="182"/>
      <c r="G37" s="183"/>
      <c r="H37" s="202">
        <f t="shared" si="5"/>
        <v>0</v>
      </c>
      <c r="I37" s="163">
        <f t="shared" si="6"/>
        <v>0</v>
      </c>
      <c r="J37" s="203"/>
      <c r="K37" s="18">
        <f t="shared" si="7"/>
        <v>0</v>
      </c>
      <c r="L37" s="204">
        <f t="shared" si="8"/>
        <v>1</v>
      </c>
      <c r="M37" s="213">
        <f t="shared" si="9"/>
        <v>0</v>
      </c>
      <c r="N37" s="230"/>
      <c r="O37" s="318"/>
      <c r="P37" s="194"/>
      <c r="Q37" s="194"/>
      <c r="R37" s="194"/>
      <c r="S37" s="194"/>
      <c r="T37" s="194"/>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row>
    <row r="38" spans="1:60" s="164" customFormat="1" ht="23.85" customHeight="1" thickBot="1">
      <c r="A38" s="299"/>
      <c r="B38" s="482"/>
      <c r="C38" s="539" t="s">
        <v>105</v>
      </c>
      <c r="D38" s="540"/>
      <c r="E38" s="541"/>
      <c r="F38" s="205">
        <f>SUM(F28:F37)</f>
        <v>0</v>
      </c>
      <c r="G38" s="205">
        <f>SUM(G28:G37)</f>
        <v>0</v>
      </c>
      <c r="H38" s="205">
        <f>SUM(H28:H37)</f>
        <v>0</v>
      </c>
      <c r="I38" s="217">
        <f>SUM(I28:I37)</f>
        <v>0</v>
      </c>
      <c r="J38" s="470">
        <f>SUM(K28:K37)</f>
        <v>0</v>
      </c>
      <c r="K38" s="471"/>
      <c r="L38" s="470">
        <f>SUM(M28:M37)</f>
        <v>0</v>
      </c>
      <c r="M38" s="457">
        <f>SUM(M29:M37)</f>
        <v>0</v>
      </c>
      <c r="N38" s="277">
        <f>IF(AND(I38&gt;0,I38&lt;1000000),ROUNDUP(I38,-4),IF(AND(I38&gt;=1000000,I38&lt;=100000000),ROUNDUP(I38,-5),IF(I38&gt;100000000,ROUNDUP(I38,-6),0)))</f>
        <v>0</v>
      </c>
      <c r="O38" s="315"/>
      <c r="P38" s="169"/>
      <c r="Q38" s="169"/>
      <c r="R38" s="169"/>
      <c r="S38" s="169"/>
      <c r="T38" s="169"/>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row>
    <row r="39" spans="1:60" s="171" customFormat="1" ht="6.75" customHeight="1">
      <c r="A39" s="299"/>
      <c r="B39" s="482"/>
      <c r="C39" s="209"/>
      <c r="D39" s="172"/>
      <c r="E39" s="172"/>
      <c r="F39" s="173"/>
      <c r="G39" s="173"/>
      <c r="H39" s="173"/>
      <c r="I39" s="173"/>
      <c r="J39" s="173"/>
      <c r="K39" s="173"/>
      <c r="L39" s="173"/>
      <c r="M39" s="170"/>
      <c r="N39" s="231"/>
      <c r="O39" s="311"/>
      <c r="P39" s="169"/>
      <c r="Q39" s="169"/>
      <c r="R39" s="169"/>
      <c r="S39" s="169"/>
      <c r="T39" s="169"/>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row>
    <row r="40" spans="1:60" customFormat="1" ht="23.85" customHeight="1">
      <c r="A40" s="298"/>
      <c r="B40" s="482"/>
      <c r="C40" s="411" t="s">
        <v>123</v>
      </c>
      <c r="D40" s="137"/>
      <c r="E40" s="167"/>
      <c r="F40" s="184"/>
      <c r="G40" s="185"/>
      <c r="H40" s="162">
        <f t="shared" ref="H40:H45" si="10">G40+F40</f>
        <v>0</v>
      </c>
      <c r="I40" s="163">
        <f t="shared" ref="I40:I45" si="11">H40*$M$5</f>
        <v>0</v>
      </c>
      <c r="J40" s="158"/>
      <c r="K40" s="17">
        <f t="shared" si="7"/>
        <v>0</v>
      </c>
      <c r="L40" s="159">
        <f t="shared" si="8"/>
        <v>1</v>
      </c>
      <c r="M40" s="212">
        <f t="shared" si="9"/>
        <v>0</v>
      </c>
      <c r="N40" s="230"/>
      <c r="O40" s="318"/>
      <c r="P40" s="194"/>
      <c r="Q40" s="194"/>
      <c r="R40" s="194"/>
      <c r="S40" s="194"/>
      <c r="T40" s="194"/>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row>
    <row r="41" spans="1:60" customFormat="1" ht="23.85" customHeight="1">
      <c r="A41" s="298"/>
      <c r="B41" s="482"/>
      <c r="C41" s="207"/>
      <c r="D41" s="137"/>
      <c r="E41" s="161"/>
      <c r="F41" s="186"/>
      <c r="G41" s="181"/>
      <c r="H41" s="165">
        <f t="shared" si="10"/>
        <v>0</v>
      </c>
      <c r="I41" s="163">
        <f t="shared" si="11"/>
        <v>0</v>
      </c>
      <c r="J41" s="158"/>
      <c r="K41" s="17">
        <f t="shared" si="7"/>
        <v>0</v>
      </c>
      <c r="L41" s="159">
        <f t="shared" si="8"/>
        <v>1</v>
      </c>
      <c r="M41" s="212">
        <f t="shared" si="9"/>
        <v>0</v>
      </c>
      <c r="N41" s="230"/>
      <c r="O41" s="318"/>
      <c r="P41" s="194"/>
      <c r="Q41" s="194"/>
      <c r="R41" s="194"/>
      <c r="S41" s="194"/>
      <c r="T41" s="194"/>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row>
    <row r="42" spans="1:60" customFormat="1" ht="23.85" customHeight="1">
      <c r="A42" s="298"/>
      <c r="B42" s="482"/>
      <c r="C42" s="207"/>
      <c r="D42" s="137"/>
      <c r="E42" s="161"/>
      <c r="F42" s="186"/>
      <c r="G42" s="181"/>
      <c r="H42" s="165">
        <f t="shared" si="10"/>
        <v>0</v>
      </c>
      <c r="I42" s="163">
        <f t="shared" si="11"/>
        <v>0</v>
      </c>
      <c r="J42" s="158"/>
      <c r="K42" s="17">
        <f>I42*J42</f>
        <v>0</v>
      </c>
      <c r="L42" s="159">
        <f>1-J42</f>
        <v>1</v>
      </c>
      <c r="M42" s="212">
        <f>L42*I42</f>
        <v>0</v>
      </c>
      <c r="N42" s="230"/>
      <c r="O42" s="318"/>
      <c r="P42" s="194"/>
      <c r="Q42" s="194"/>
      <c r="R42" s="194"/>
      <c r="S42" s="194"/>
      <c r="T42" s="194"/>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row>
    <row r="43" spans="1:60" customFormat="1" ht="23.85" customHeight="1">
      <c r="A43" s="298"/>
      <c r="B43" s="482"/>
      <c r="C43" s="207"/>
      <c r="D43" s="137"/>
      <c r="E43" s="161"/>
      <c r="F43" s="186"/>
      <c r="G43" s="181"/>
      <c r="H43" s="165">
        <f t="shared" si="10"/>
        <v>0</v>
      </c>
      <c r="I43" s="163">
        <f t="shared" si="11"/>
        <v>0</v>
      </c>
      <c r="J43" s="158"/>
      <c r="K43" s="17">
        <f>I43*J43</f>
        <v>0</v>
      </c>
      <c r="L43" s="159">
        <f>1-J43</f>
        <v>1</v>
      </c>
      <c r="M43" s="212">
        <f>L43*I43</f>
        <v>0</v>
      </c>
      <c r="N43" s="230"/>
      <c r="O43" s="318"/>
      <c r="P43" s="194"/>
      <c r="Q43" s="194"/>
      <c r="R43" s="194"/>
      <c r="S43" s="194"/>
      <c r="T43" s="194"/>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row>
    <row r="44" spans="1:60" customFormat="1" ht="23.85" customHeight="1">
      <c r="A44" s="298"/>
      <c r="B44" s="482"/>
      <c r="C44" s="207"/>
      <c r="D44" s="137"/>
      <c r="E44" s="161"/>
      <c r="F44" s="186"/>
      <c r="G44" s="181"/>
      <c r="H44" s="165">
        <f t="shared" si="10"/>
        <v>0</v>
      </c>
      <c r="I44" s="163">
        <f t="shared" si="11"/>
        <v>0</v>
      </c>
      <c r="J44" s="158"/>
      <c r="K44" s="17">
        <f>I44*J44</f>
        <v>0</v>
      </c>
      <c r="L44" s="159">
        <f>1-J44</f>
        <v>1</v>
      </c>
      <c r="M44" s="212">
        <f>L44*I44</f>
        <v>0</v>
      </c>
      <c r="N44" s="230"/>
      <c r="O44" s="318"/>
      <c r="P44" s="194"/>
      <c r="Q44" s="194"/>
      <c r="R44" s="194"/>
      <c r="S44" s="194"/>
      <c r="T44" s="194"/>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row>
    <row r="45" spans="1:60" customFormat="1" ht="23.85" customHeight="1" thickBot="1">
      <c r="A45" s="298"/>
      <c r="B45" s="482"/>
      <c r="C45" s="208"/>
      <c r="D45" s="137"/>
      <c r="E45" s="201"/>
      <c r="F45" s="182"/>
      <c r="G45" s="183"/>
      <c r="H45" s="206">
        <f t="shared" si="10"/>
        <v>0</v>
      </c>
      <c r="I45" s="163">
        <f t="shared" si="11"/>
        <v>0</v>
      </c>
      <c r="J45" s="203"/>
      <c r="K45" s="18">
        <f>I45*J45</f>
        <v>0</v>
      </c>
      <c r="L45" s="204">
        <f>1-J45</f>
        <v>1</v>
      </c>
      <c r="M45" s="213">
        <f>L45*I45</f>
        <v>0</v>
      </c>
      <c r="N45" s="230"/>
      <c r="O45" s="318"/>
      <c r="P45" s="194"/>
      <c r="Q45" s="194"/>
      <c r="R45" s="194"/>
      <c r="S45" s="194"/>
      <c r="T45" s="194"/>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row>
    <row r="46" spans="1:60" s="164" customFormat="1" ht="23.85" customHeight="1" thickBot="1">
      <c r="A46" s="299"/>
      <c r="B46" s="482"/>
      <c r="C46" s="539" t="s">
        <v>109</v>
      </c>
      <c r="D46" s="542"/>
      <c r="E46" s="543"/>
      <c r="F46" s="205">
        <f>SUM(F40:F45)</f>
        <v>0</v>
      </c>
      <c r="G46" s="205">
        <f>SUM(G40:G45)</f>
        <v>0</v>
      </c>
      <c r="H46" s="205">
        <f>SUM(H40:H45)</f>
        <v>0</v>
      </c>
      <c r="I46" s="217">
        <f>SUM(I40:I45)</f>
        <v>0</v>
      </c>
      <c r="J46" s="470">
        <f>SUM(K40:K45)</f>
        <v>0</v>
      </c>
      <c r="K46" s="471">
        <f>SUM(K41:K45)</f>
        <v>0</v>
      </c>
      <c r="L46" s="470">
        <f>SUM(M40:M45)</f>
        <v>0</v>
      </c>
      <c r="M46" s="457">
        <f>SUM(M41:M45)</f>
        <v>0</v>
      </c>
      <c r="N46" s="277">
        <f>IF(AND(I46&gt;0,I46&lt;1000000),ROUNDUP(I46,-4),IF(AND(I46&gt;=1000000,I46&lt;=100000000),ROUNDUP(I46,-5),IF(I46&gt;100000000,ROUNDUP(I46,-6),0)))</f>
        <v>0</v>
      </c>
      <c r="O46" s="315"/>
      <c r="P46" s="169"/>
      <c r="Q46" s="169"/>
      <c r="R46" s="169"/>
      <c r="S46" s="169"/>
      <c r="T46" s="169"/>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row>
    <row r="47" spans="1:60" s="171" customFormat="1" ht="6.75" customHeight="1">
      <c r="A47" s="299"/>
      <c r="B47" s="482"/>
      <c r="C47" s="209"/>
      <c r="D47" s="172"/>
      <c r="E47" s="172"/>
      <c r="F47" s="173"/>
      <c r="G47" s="173"/>
      <c r="H47" s="173"/>
      <c r="I47" s="173"/>
      <c r="J47" s="173"/>
      <c r="K47" s="173"/>
      <c r="L47" s="173"/>
      <c r="M47" s="170"/>
      <c r="N47" s="231"/>
      <c r="O47" s="311"/>
      <c r="P47" s="169"/>
      <c r="Q47" s="169"/>
      <c r="R47" s="169"/>
      <c r="S47" s="169"/>
      <c r="T47" s="169"/>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row>
    <row r="48" spans="1:60" customFormat="1" ht="23.85" customHeight="1">
      <c r="A48" s="298"/>
      <c r="B48" s="482"/>
      <c r="C48" s="411" t="s">
        <v>123</v>
      </c>
      <c r="D48" s="137"/>
      <c r="E48" s="160"/>
      <c r="F48" s="186"/>
      <c r="G48" s="181"/>
      <c r="H48" s="165">
        <f t="shared" ref="H48:H55" si="12">G48+F48</f>
        <v>0</v>
      </c>
      <c r="I48" s="163">
        <f>H48*$M$5</f>
        <v>0</v>
      </c>
      <c r="J48" s="158"/>
      <c r="K48" s="17">
        <f t="shared" si="7"/>
        <v>0</v>
      </c>
      <c r="L48" s="159">
        <f t="shared" si="8"/>
        <v>1</v>
      </c>
      <c r="M48" s="212">
        <f t="shared" si="9"/>
        <v>0</v>
      </c>
      <c r="N48" s="230"/>
      <c r="O48" s="318"/>
      <c r="P48" s="194"/>
      <c r="Q48" s="194"/>
      <c r="R48" s="194"/>
      <c r="S48" s="194"/>
      <c r="T48" s="194"/>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row>
    <row r="49" spans="1:60" customFormat="1" ht="23.85" customHeight="1">
      <c r="A49" s="298"/>
      <c r="B49" s="482"/>
      <c r="C49" s="207"/>
      <c r="D49" s="137"/>
      <c r="E49" s="161"/>
      <c r="F49" s="186"/>
      <c r="G49" s="181"/>
      <c r="H49" s="165">
        <f t="shared" si="12"/>
        <v>0</v>
      </c>
      <c r="I49" s="163">
        <f t="shared" ref="I49:I55" si="13">H49*$M$5</f>
        <v>0</v>
      </c>
      <c r="J49" s="158"/>
      <c r="K49" s="17">
        <f t="shared" si="7"/>
        <v>0</v>
      </c>
      <c r="L49" s="159">
        <f t="shared" si="8"/>
        <v>1</v>
      </c>
      <c r="M49" s="212">
        <f t="shared" si="9"/>
        <v>0</v>
      </c>
      <c r="N49" s="230"/>
      <c r="O49" s="318"/>
      <c r="P49" s="194"/>
      <c r="Q49" s="194"/>
      <c r="R49" s="194"/>
      <c r="S49" s="194"/>
      <c r="T49" s="194"/>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row>
    <row r="50" spans="1:60" customFormat="1" ht="23.85" customHeight="1">
      <c r="A50" s="298"/>
      <c r="B50" s="482"/>
      <c r="C50" s="207"/>
      <c r="D50" s="137"/>
      <c r="E50" s="161"/>
      <c r="F50" s="186"/>
      <c r="G50" s="181"/>
      <c r="H50" s="165">
        <f t="shared" si="12"/>
        <v>0</v>
      </c>
      <c r="I50" s="163">
        <f t="shared" si="13"/>
        <v>0</v>
      </c>
      <c r="J50" s="158"/>
      <c r="K50" s="17">
        <f t="shared" si="7"/>
        <v>0</v>
      </c>
      <c r="L50" s="159">
        <f t="shared" si="8"/>
        <v>1</v>
      </c>
      <c r="M50" s="212">
        <f t="shared" si="9"/>
        <v>0</v>
      </c>
      <c r="N50" s="230"/>
      <c r="O50" s="318"/>
      <c r="P50" s="194"/>
      <c r="Q50" s="194"/>
      <c r="R50" s="194"/>
      <c r="S50" s="194"/>
      <c r="T50" s="194"/>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row>
    <row r="51" spans="1:60" customFormat="1" ht="23.85" customHeight="1">
      <c r="A51" s="298"/>
      <c r="B51" s="482"/>
      <c r="C51" s="207"/>
      <c r="D51" s="137"/>
      <c r="E51" s="161"/>
      <c r="F51" s="186"/>
      <c r="G51" s="181"/>
      <c r="H51" s="165">
        <f t="shared" si="12"/>
        <v>0</v>
      </c>
      <c r="I51" s="163">
        <f t="shared" si="13"/>
        <v>0</v>
      </c>
      <c r="J51" s="158"/>
      <c r="K51" s="17">
        <f t="shared" si="7"/>
        <v>0</v>
      </c>
      <c r="L51" s="159">
        <f t="shared" si="8"/>
        <v>1</v>
      </c>
      <c r="M51" s="212">
        <f t="shared" si="9"/>
        <v>0</v>
      </c>
      <c r="N51" s="230"/>
      <c r="O51" s="318"/>
      <c r="P51" s="194"/>
      <c r="Q51" s="194"/>
      <c r="R51" s="194"/>
      <c r="S51" s="194"/>
      <c r="T51" s="194"/>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row>
    <row r="52" spans="1:60" customFormat="1" ht="23.85" customHeight="1">
      <c r="A52" s="298"/>
      <c r="B52" s="482"/>
      <c r="C52" s="207"/>
      <c r="D52" s="137"/>
      <c r="E52" s="161"/>
      <c r="F52" s="186"/>
      <c r="G52" s="181"/>
      <c r="H52" s="165">
        <f t="shared" si="12"/>
        <v>0</v>
      </c>
      <c r="I52" s="163">
        <f t="shared" si="13"/>
        <v>0</v>
      </c>
      <c r="J52" s="158"/>
      <c r="K52" s="17">
        <f t="shared" si="7"/>
        <v>0</v>
      </c>
      <c r="L52" s="159">
        <f t="shared" si="8"/>
        <v>1</v>
      </c>
      <c r="M52" s="212">
        <f t="shared" si="9"/>
        <v>0</v>
      </c>
      <c r="N52" s="230"/>
      <c r="O52" s="318"/>
      <c r="P52" s="194"/>
      <c r="Q52" s="194"/>
      <c r="R52" s="194"/>
      <c r="S52" s="194"/>
      <c r="T52" s="194"/>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row>
    <row r="53" spans="1:60" customFormat="1" ht="23.85" customHeight="1">
      <c r="A53" s="298"/>
      <c r="B53" s="482"/>
      <c r="C53" s="207"/>
      <c r="D53" s="137"/>
      <c r="E53" s="161"/>
      <c r="F53" s="186"/>
      <c r="G53" s="181"/>
      <c r="H53" s="165">
        <f t="shared" si="12"/>
        <v>0</v>
      </c>
      <c r="I53" s="163">
        <f t="shared" si="13"/>
        <v>0</v>
      </c>
      <c r="J53" s="158"/>
      <c r="K53" s="17">
        <f t="shared" si="7"/>
        <v>0</v>
      </c>
      <c r="L53" s="159">
        <f t="shared" si="8"/>
        <v>1</v>
      </c>
      <c r="M53" s="212">
        <f t="shared" si="9"/>
        <v>0</v>
      </c>
      <c r="N53" s="230"/>
      <c r="O53" s="318"/>
      <c r="P53" s="194"/>
      <c r="Q53" s="194"/>
      <c r="R53" s="194"/>
      <c r="S53" s="194"/>
      <c r="T53" s="194"/>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row>
    <row r="54" spans="1:60" customFormat="1" ht="23.85" customHeight="1">
      <c r="A54" s="298"/>
      <c r="B54" s="482"/>
      <c r="C54" s="207"/>
      <c r="D54" s="137"/>
      <c r="E54" s="161"/>
      <c r="F54" s="186"/>
      <c r="G54" s="181"/>
      <c r="H54" s="165">
        <f t="shared" si="12"/>
        <v>0</v>
      </c>
      <c r="I54" s="163">
        <f t="shared" si="13"/>
        <v>0</v>
      </c>
      <c r="J54" s="158"/>
      <c r="K54" s="17">
        <f t="shared" si="7"/>
        <v>0</v>
      </c>
      <c r="L54" s="159">
        <f t="shared" si="8"/>
        <v>1</v>
      </c>
      <c r="M54" s="212">
        <f t="shared" si="9"/>
        <v>0</v>
      </c>
      <c r="N54" s="230"/>
      <c r="O54" s="318"/>
      <c r="P54" s="194"/>
      <c r="Q54" s="194"/>
      <c r="R54" s="194"/>
      <c r="S54" s="194"/>
      <c r="T54" s="194"/>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row>
    <row r="55" spans="1:60" customFormat="1" ht="23.85" customHeight="1" thickBot="1">
      <c r="A55" s="298"/>
      <c r="B55" s="482"/>
      <c r="C55" s="208"/>
      <c r="D55" s="137"/>
      <c r="E55" s="201"/>
      <c r="F55" s="182"/>
      <c r="G55" s="183"/>
      <c r="H55" s="206">
        <f t="shared" si="12"/>
        <v>0</v>
      </c>
      <c r="I55" s="163">
        <f t="shared" si="13"/>
        <v>0</v>
      </c>
      <c r="J55" s="203"/>
      <c r="K55" s="18">
        <f t="shared" si="7"/>
        <v>0</v>
      </c>
      <c r="L55" s="204">
        <f t="shared" si="8"/>
        <v>1</v>
      </c>
      <c r="M55" s="213">
        <f t="shared" si="9"/>
        <v>0</v>
      </c>
      <c r="N55" s="230"/>
      <c r="O55" s="318"/>
      <c r="P55" s="194"/>
      <c r="Q55" s="194"/>
      <c r="R55" s="194"/>
      <c r="S55" s="194"/>
      <c r="T55" s="194"/>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row>
    <row r="56" spans="1:60" s="164" customFormat="1" ht="23.85" customHeight="1" thickBot="1">
      <c r="A56" s="299"/>
      <c r="B56" s="482"/>
      <c r="C56" s="501" t="s">
        <v>108</v>
      </c>
      <c r="D56" s="502"/>
      <c r="E56" s="503"/>
      <c r="F56" s="219">
        <f>SUM(F48:F55)</f>
        <v>0</v>
      </c>
      <c r="G56" s="220">
        <f>SUM(G48:G55)</f>
        <v>0</v>
      </c>
      <c r="H56" s="220">
        <f>SUM(H48:H55)</f>
        <v>0</v>
      </c>
      <c r="I56" s="221">
        <f>SUM(I48:I55)</f>
        <v>0</v>
      </c>
      <c r="J56" s="472">
        <f>SUM(K48:K55)</f>
        <v>0</v>
      </c>
      <c r="K56" s="473">
        <f>SUM(K49:K55)</f>
        <v>0</v>
      </c>
      <c r="L56" s="470">
        <f>SUM(M48:M55)</f>
        <v>0</v>
      </c>
      <c r="M56" s="474">
        <f>SUM(M49:M55)</f>
        <v>0</v>
      </c>
      <c r="N56" s="277">
        <f>IF(AND(I56&gt;0,I56&lt;1000000),ROUNDUP(I56,-4),IF(AND(I56&gt;=1000000,I56&lt;=100000000),ROUNDUP(I56,-5),IF(I56&gt;100000000,ROUNDUP(I56,-6),0)))</f>
        <v>0</v>
      </c>
      <c r="O56" s="315"/>
      <c r="P56" s="169"/>
      <c r="Q56" s="169"/>
      <c r="R56" s="169"/>
      <c r="S56" s="169"/>
      <c r="T56" s="169"/>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row>
    <row r="57" spans="1:60" s="164" customFormat="1" ht="6.75" customHeight="1" thickBot="1">
      <c r="A57" s="299"/>
      <c r="B57" s="504"/>
      <c r="C57" s="224"/>
      <c r="D57" s="225"/>
      <c r="E57" s="225"/>
      <c r="F57" s="226"/>
      <c r="G57" s="226"/>
      <c r="H57" s="226"/>
      <c r="I57" s="226"/>
      <c r="J57" s="227"/>
      <c r="K57" s="227"/>
      <c r="L57" s="227"/>
      <c r="M57" s="227"/>
      <c r="N57" s="232"/>
      <c r="O57" s="311"/>
      <c r="P57" s="169"/>
      <c r="Q57" s="169"/>
      <c r="R57" s="169"/>
      <c r="S57" s="169"/>
      <c r="T57" s="169"/>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row>
    <row r="58" spans="1:60" s="164" customFormat="1" ht="28.15" customHeight="1" thickBot="1">
      <c r="A58" s="299"/>
      <c r="B58" s="505"/>
      <c r="C58" s="214" t="s">
        <v>215</v>
      </c>
      <c r="D58" s="222"/>
      <c r="E58" s="223"/>
      <c r="F58" s="211">
        <f>F56+F46+F38</f>
        <v>0</v>
      </c>
      <c r="G58" s="211">
        <f>G56+G46+G38</f>
        <v>0</v>
      </c>
      <c r="H58" s="211">
        <f>H56+H46+H38</f>
        <v>0</v>
      </c>
      <c r="I58" s="218">
        <f>I56+I46+I38</f>
        <v>0</v>
      </c>
      <c r="J58" s="468">
        <f>J56+J46+J38</f>
        <v>0</v>
      </c>
      <c r="K58" s="467"/>
      <c r="L58" s="468">
        <f>L56+L46+L38</f>
        <v>0</v>
      </c>
      <c r="M58" s="475"/>
      <c r="N58" s="277">
        <f>N38+N46+N56</f>
        <v>0</v>
      </c>
      <c r="O58" s="315"/>
      <c r="P58" s="80" t="s">
        <v>59</v>
      </c>
      <c r="Q58" s="169"/>
      <c r="R58" s="169"/>
      <c r="S58" s="169"/>
      <c r="T58" s="169"/>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row>
    <row r="59" spans="1:60" s="199" customFormat="1" ht="1.5" customHeight="1" thickBot="1">
      <c r="A59" s="299"/>
      <c r="B59" s="257"/>
      <c r="C59" s="258"/>
      <c r="D59" s="259"/>
      <c r="E59" s="259"/>
      <c r="F59" s="260"/>
      <c r="G59" s="260"/>
      <c r="H59" s="260"/>
      <c r="I59" s="260"/>
      <c r="J59" s="260"/>
      <c r="K59" s="260"/>
      <c r="L59" s="260"/>
      <c r="M59" s="260"/>
      <c r="N59" s="261"/>
      <c r="O59" s="311"/>
      <c r="P59" s="198"/>
      <c r="Q59" s="198"/>
      <c r="R59" s="198"/>
      <c r="S59" s="198"/>
      <c r="T59" s="198"/>
    </row>
    <row r="60" spans="1:60" s="199" customFormat="1" ht="17.25" customHeight="1" thickBot="1">
      <c r="A60" s="299"/>
      <c r="B60" s="302"/>
      <c r="C60" s="303"/>
      <c r="D60" s="304"/>
      <c r="E60" s="304"/>
      <c r="F60" s="305"/>
      <c r="G60" s="305"/>
      <c r="H60" s="305"/>
      <c r="I60" s="305"/>
      <c r="J60" s="305"/>
      <c r="K60" s="305"/>
      <c r="L60" s="305"/>
      <c r="M60" s="305"/>
      <c r="N60" s="306"/>
      <c r="O60" s="311"/>
      <c r="P60" s="198"/>
      <c r="Q60" s="198"/>
      <c r="R60" s="198"/>
      <c r="S60" s="198"/>
      <c r="T60" s="198"/>
    </row>
    <row r="61" spans="1:60" ht="29.25" customHeight="1" thickBot="1">
      <c r="A61" s="294"/>
      <c r="B61" s="415" t="s">
        <v>136</v>
      </c>
      <c r="C61" s="241"/>
      <c r="D61" s="241"/>
      <c r="E61" s="241"/>
      <c r="F61" s="242">
        <f>F58+F25+F18</f>
        <v>10024295</v>
      </c>
      <c r="G61" s="242">
        <f>G58+G25+G18</f>
        <v>1972808.47</v>
      </c>
      <c r="H61" s="242">
        <f>H58+H25+H18</f>
        <v>11997103.470000001</v>
      </c>
      <c r="I61" s="242">
        <f>I58+I25+I18</f>
        <v>13676697.955799999</v>
      </c>
      <c r="J61" s="458">
        <f>J58+J25+J18</f>
        <v>13676697.955799999</v>
      </c>
      <c r="K61" s="459"/>
      <c r="L61" s="458">
        <f>L58+L25+L18</f>
        <v>0</v>
      </c>
      <c r="M61" s="459"/>
      <c r="N61" s="243">
        <f>N58+N26</f>
        <v>13770000</v>
      </c>
      <c r="O61" s="301"/>
      <c r="Q61" s="56"/>
      <c r="R61" s="56"/>
      <c r="S61" s="56"/>
      <c r="T61" s="56"/>
      <c r="U61" s="56"/>
      <c r="V61" s="56"/>
      <c r="W61" s="56"/>
    </row>
    <row r="62" spans="1:60" s="79" customFormat="1" ht="16.5" customHeight="1">
      <c r="A62" s="296"/>
      <c r="B62" s="300"/>
      <c r="C62" s="300"/>
      <c r="D62" s="300"/>
      <c r="E62" s="300"/>
      <c r="F62" s="301"/>
      <c r="G62" s="301"/>
      <c r="H62" s="301"/>
      <c r="I62" s="301"/>
      <c r="J62" s="301"/>
      <c r="K62" s="301"/>
      <c r="L62" s="301"/>
      <c r="M62" s="301"/>
      <c r="N62" s="301"/>
      <c r="O62" s="301"/>
      <c r="P62" s="271"/>
      <c r="Q62" s="15"/>
      <c r="R62" s="15"/>
      <c r="S62" s="15"/>
      <c r="T62" s="15"/>
      <c r="U62" s="15"/>
      <c r="V62" s="15"/>
      <c r="W62" s="15"/>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row>
    <row r="63" spans="1:60" s="273" customFormat="1" ht="16.5" customHeight="1" thickBot="1">
      <c r="A63" s="269"/>
      <c r="B63" s="319"/>
      <c r="C63" s="319"/>
      <c r="D63" s="319"/>
      <c r="E63" s="319"/>
      <c r="F63" s="244"/>
      <c r="G63" s="244"/>
      <c r="H63" s="244"/>
      <c r="I63" s="244"/>
      <c r="J63" s="244"/>
      <c r="K63" s="244"/>
      <c r="L63" s="244"/>
      <c r="M63" s="244"/>
      <c r="N63" s="244"/>
      <c r="O63" s="244"/>
      <c r="P63" s="271"/>
      <c r="Q63" s="272"/>
      <c r="R63" s="272"/>
      <c r="S63" s="272"/>
      <c r="T63" s="272"/>
      <c r="U63" s="272"/>
      <c r="V63" s="272"/>
      <c r="W63" s="272"/>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row>
    <row r="64" spans="1:60" ht="68.25" customHeight="1">
      <c r="A64" s="276"/>
      <c r="B64" s="493" t="s">
        <v>0</v>
      </c>
      <c r="C64" s="488" t="s">
        <v>19</v>
      </c>
      <c r="D64" s="488" t="s">
        <v>20</v>
      </c>
      <c r="E64" s="488" t="s">
        <v>21</v>
      </c>
      <c r="F64" s="488" t="s">
        <v>22</v>
      </c>
      <c r="G64" s="524" t="s">
        <v>74</v>
      </c>
      <c r="H64" s="524" t="s">
        <v>23</v>
      </c>
      <c r="I64" s="527" t="s">
        <v>28</v>
      </c>
      <c r="J64" s="498" t="s">
        <v>102</v>
      </c>
      <c r="K64" s="499"/>
      <c r="L64" s="499"/>
      <c r="M64" s="500"/>
      <c r="N64" s="530" t="s">
        <v>168</v>
      </c>
      <c r="O64" s="322"/>
      <c r="P64" s="57"/>
      <c r="Q64" s="422" t="s">
        <v>161</v>
      </c>
      <c r="R64" s="379"/>
      <c r="S64" s="379"/>
      <c r="T64" s="379"/>
      <c r="U64" s="379"/>
      <c r="V64" s="379"/>
      <c r="W64" s="379"/>
      <c r="X64" s="379"/>
      <c r="Y64" s="380"/>
      <c r="Z64" s="380"/>
      <c r="AA64" s="380"/>
      <c r="AB64" s="380"/>
      <c r="AC64" s="381"/>
      <c r="AD64" s="381"/>
      <c r="AE64" s="381"/>
      <c r="AF64" s="381"/>
      <c r="AG64" s="381"/>
      <c r="AH64" s="381"/>
      <c r="AI64" s="381"/>
      <c r="AJ64" s="381"/>
      <c r="AK64" s="381"/>
      <c r="AL64" s="382"/>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row>
    <row r="65" spans="1:60" ht="68.25" customHeight="1">
      <c r="A65" s="276"/>
      <c r="B65" s="533"/>
      <c r="C65" s="489"/>
      <c r="D65" s="489"/>
      <c r="E65" s="489"/>
      <c r="F65" s="489"/>
      <c r="G65" s="525"/>
      <c r="H65" s="525"/>
      <c r="I65" s="528"/>
      <c r="J65" s="476" t="s">
        <v>100</v>
      </c>
      <c r="K65" s="477"/>
      <c r="L65" s="478" t="s">
        <v>101</v>
      </c>
      <c r="M65" s="479"/>
      <c r="N65" s="531"/>
      <c r="O65" s="322"/>
      <c r="P65" s="291"/>
      <c r="Q65" s="442" t="s">
        <v>164</v>
      </c>
      <c r="R65" s="448"/>
      <c r="S65" s="448"/>
      <c r="T65" s="448"/>
      <c r="U65" s="448"/>
      <c r="V65" s="448"/>
      <c r="W65" s="448"/>
      <c r="X65" s="448"/>
      <c r="Y65" s="448"/>
      <c r="Z65" s="448"/>
      <c r="AA65" s="448"/>
      <c r="AB65" s="448"/>
      <c r="AC65" s="448"/>
      <c r="AD65" s="448"/>
      <c r="AE65" s="448"/>
      <c r="AF65" s="448"/>
      <c r="AG65" s="448"/>
      <c r="AH65" s="448"/>
      <c r="AI65" s="448"/>
      <c r="AJ65" s="448"/>
      <c r="AK65" s="448"/>
      <c r="AL65" s="449"/>
      <c r="AM65" s="276"/>
      <c r="AN65" s="276"/>
      <c r="AO65" s="276"/>
      <c r="AP65" s="276"/>
      <c r="AQ65" s="276"/>
      <c r="AR65" s="276"/>
      <c r="AS65" s="276"/>
      <c r="AT65" s="276"/>
      <c r="AU65" s="276"/>
      <c r="AV65" s="276"/>
      <c r="AW65" s="276"/>
      <c r="AX65" s="276"/>
      <c r="AY65" s="276"/>
      <c r="AZ65" s="276"/>
      <c r="BA65" s="276"/>
      <c r="BB65" s="276"/>
      <c r="BC65" s="274"/>
      <c r="BD65" s="274"/>
      <c r="BE65" s="274"/>
      <c r="BF65" s="274"/>
      <c r="BG65" s="274"/>
      <c r="BH65" s="274"/>
    </row>
    <row r="66" spans="1:60" ht="28.5" customHeight="1" thickBot="1">
      <c r="A66" s="276"/>
      <c r="B66" s="534"/>
      <c r="C66" s="490"/>
      <c r="D66" s="490"/>
      <c r="E66" s="490"/>
      <c r="F66" s="490"/>
      <c r="G66" s="490"/>
      <c r="H66" s="526"/>
      <c r="I66" s="529"/>
      <c r="J66" s="353" t="s">
        <v>103</v>
      </c>
      <c r="K66" s="178"/>
      <c r="L66" s="178" t="s">
        <v>103</v>
      </c>
      <c r="M66" s="354"/>
      <c r="N66" s="532"/>
      <c r="O66" s="323"/>
      <c r="P66" s="57"/>
      <c r="Q66" s="450"/>
      <c r="R66" s="451"/>
      <c r="S66" s="451"/>
      <c r="T66" s="451"/>
      <c r="U66" s="451"/>
      <c r="V66" s="451"/>
      <c r="W66" s="451"/>
      <c r="X66" s="451"/>
      <c r="Y66" s="451"/>
      <c r="Z66" s="451"/>
      <c r="AA66" s="451"/>
      <c r="AB66" s="451"/>
      <c r="AC66" s="451"/>
      <c r="AD66" s="451"/>
      <c r="AE66" s="451"/>
      <c r="AF66" s="451"/>
      <c r="AG66" s="451"/>
      <c r="AH66" s="451"/>
      <c r="AI66" s="451"/>
      <c r="AJ66" s="451"/>
      <c r="AK66" s="451"/>
      <c r="AL66" s="452"/>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row>
    <row r="67" spans="1:60" s="79" customFormat="1" ht="27.95" customHeight="1">
      <c r="A67" s="16"/>
      <c r="B67" s="480" t="s">
        <v>131</v>
      </c>
      <c r="C67" s="413" t="s">
        <v>127</v>
      </c>
      <c r="D67" s="249"/>
      <c r="E67" s="249" t="s">
        <v>130</v>
      </c>
      <c r="F67" s="249"/>
      <c r="G67" s="249"/>
      <c r="H67" s="249"/>
      <c r="I67" s="348"/>
      <c r="J67" s="355"/>
      <c r="K67" s="249"/>
      <c r="L67" s="249"/>
      <c r="M67" s="256"/>
      <c r="N67" s="351"/>
      <c r="O67" s="320"/>
      <c r="P67" s="14"/>
      <c r="Q67" s="370"/>
      <c r="R67" s="371"/>
      <c r="S67" s="371"/>
      <c r="T67" s="371"/>
      <c r="U67" s="371"/>
      <c r="V67" s="371"/>
      <c r="W67" s="371"/>
      <c r="X67" s="371"/>
      <c r="Y67" s="372"/>
      <c r="Z67" s="372"/>
      <c r="AA67" s="372"/>
      <c r="AB67" s="372"/>
      <c r="AC67" s="290"/>
      <c r="AD67" s="290"/>
      <c r="AE67" s="290"/>
      <c r="AF67" s="290"/>
      <c r="AG67" s="290"/>
      <c r="AH67" s="290"/>
      <c r="AI67" s="290"/>
      <c r="AJ67" s="290"/>
      <c r="AK67" s="290"/>
      <c r="AL67" s="290"/>
      <c r="AM67" s="16"/>
      <c r="AN67" s="16"/>
      <c r="AO67" s="16"/>
      <c r="AP67" s="16"/>
      <c r="AQ67" s="16"/>
      <c r="AR67" s="16"/>
      <c r="AS67" s="16"/>
      <c r="AT67" s="16"/>
      <c r="AU67" s="16"/>
      <c r="AV67" s="16"/>
      <c r="AW67" s="16"/>
      <c r="AX67" s="16"/>
      <c r="AY67" s="16"/>
      <c r="AZ67" s="16"/>
      <c r="BA67" s="16"/>
      <c r="BB67" s="16"/>
      <c r="BC67" s="16"/>
      <c r="BD67" s="16"/>
      <c r="BE67" s="16"/>
      <c r="BF67" s="16"/>
      <c r="BG67" s="16"/>
      <c r="BH67" s="16"/>
    </row>
    <row r="68" spans="1:60" s="79" customFormat="1" ht="13.9" customHeight="1">
      <c r="A68" s="195"/>
      <c r="B68" s="481"/>
      <c r="C68" s="245"/>
      <c r="D68" s="137"/>
      <c r="E68" s="137"/>
      <c r="F68" s="115"/>
      <c r="G68" s="116"/>
      <c r="H68" s="17">
        <f t="shared" ref="H68:H88" si="14">G68+F68</f>
        <v>0</v>
      </c>
      <c r="I68" s="349">
        <f>H68*$M$5</f>
        <v>0</v>
      </c>
      <c r="J68" s="342"/>
      <c r="K68" s="17">
        <f>I68*J68</f>
        <v>0</v>
      </c>
      <c r="L68" s="159">
        <f t="shared" ref="L68:L88" si="15">1-J68</f>
        <v>1</v>
      </c>
      <c r="M68" s="343">
        <f t="shared" ref="M68:M88" si="16">L68*I68</f>
        <v>0</v>
      </c>
      <c r="N68" s="136"/>
      <c r="O68" s="309"/>
      <c r="P68" s="68"/>
      <c r="Q68" s="373"/>
      <c r="R68" s="374"/>
      <c r="S68" s="374"/>
      <c r="T68" s="374"/>
      <c r="U68" s="374"/>
      <c r="V68" s="374"/>
      <c r="W68" s="375"/>
      <c r="X68" s="372"/>
      <c r="Y68" s="372"/>
      <c r="Z68" s="372"/>
      <c r="AA68" s="372"/>
      <c r="AB68" s="372"/>
      <c r="AC68" s="290"/>
      <c r="AD68" s="290"/>
      <c r="AE68" s="290"/>
      <c r="AF68" s="290"/>
      <c r="AG68" s="290"/>
      <c r="AH68" s="290"/>
      <c r="AI68" s="290"/>
      <c r="AJ68" s="290"/>
      <c r="AK68" s="290"/>
      <c r="AL68" s="290"/>
      <c r="AM68" s="16"/>
      <c r="AN68" s="16"/>
      <c r="AO68" s="16"/>
      <c r="AP68" s="16"/>
      <c r="AQ68" s="16"/>
      <c r="AR68" s="16"/>
      <c r="AS68" s="16"/>
      <c r="AT68" s="16"/>
      <c r="AU68" s="16"/>
      <c r="AV68" s="16"/>
      <c r="AW68" s="16"/>
      <c r="AX68" s="16"/>
      <c r="AY68" s="16"/>
      <c r="AZ68" s="16"/>
      <c r="BA68" s="16"/>
      <c r="BB68" s="16"/>
      <c r="BC68" s="16"/>
      <c r="BD68" s="16"/>
      <c r="BE68" s="16"/>
      <c r="BF68" s="16"/>
      <c r="BG68" s="16"/>
      <c r="BH68" s="16"/>
    </row>
    <row r="69" spans="1:60" s="79" customFormat="1" ht="13.9" customHeight="1">
      <c r="A69" s="195"/>
      <c r="B69" s="482"/>
      <c r="C69" s="245"/>
      <c r="D69" s="137"/>
      <c r="E69" s="137"/>
      <c r="F69" s="115"/>
      <c r="G69" s="116"/>
      <c r="H69" s="17">
        <f>G69+F69</f>
        <v>0</v>
      </c>
      <c r="I69" s="349">
        <f t="shared" ref="I69:I81" si="17">H69*$M$5</f>
        <v>0</v>
      </c>
      <c r="J69" s="342"/>
      <c r="K69" s="17">
        <f>I69*J69</f>
        <v>0</v>
      </c>
      <c r="L69" s="159">
        <f>1-J69</f>
        <v>1</v>
      </c>
      <c r="M69" s="343">
        <f>L69*I69</f>
        <v>0</v>
      </c>
      <c r="N69" s="136"/>
      <c r="O69" s="309"/>
      <c r="P69" s="68"/>
      <c r="Q69" s="272"/>
      <c r="R69" s="272"/>
      <c r="S69" s="272"/>
      <c r="T69" s="272"/>
      <c r="U69" s="272"/>
      <c r="V69" s="272"/>
      <c r="W69" s="272"/>
      <c r="X69" s="269"/>
      <c r="Y69" s="269"/>
      <c r="Z69" s="269"/>
      <c r="AA69" s="269"/>
      <c r="AB69" s="269"/>
      <c r="AC69" s="269"/>
      <c r="AD69" s="269"/>
      <c r="AE69" s="269"/>
      <c r="AF69" s="269"/>
      <c r="AG69" s="269"/>
      <c r="AH69" s="269"/>
      <c r="AI69" s="269"/>
      <c r="AJ69" s="269"/>
      <c r="AK69" s="269"/>
      <c r="AL69" s="269"/>
      <c r="AM69" s="16"/>
      <c r="AN69" s="16"/>
      <c r="AO69" s="16"/>
      <c r="AP69" s="16"/>
      <c r="AQ69" s="16"/>
      <c r="AR69" s="16"/>
      <c r="AS69" s="16"/>
      <c r="AT69" s="16"/>
      <c r="AU69" s="16"/>
      <c r="AV69" s="16"/>
      <c r="AW69" s="16"/>
      <c r="AX69" s="16"/>
      <c r="AY69" s="16"/>
      <c r="AZ69" s="16"/>
      <c r="BA69" s="16"/>
      <c r="BB69" s="16"/>
      <c r="BC69" s="16"/>
      <c r="BD69" s="16"/>
      <c r="BE69" s="16"/>
      <c r="BF69" s="16"/>
      <c r="BG69" s="16"/>
      <c r="BH69" s="16"/>
    </row>
    <row r="70" spans="1:60" s="79" customFormat="1" ht="13.9" customHeight="1">
      <c r="A70" s="195"/>
      <c r="B70" s="482"/>
      <c r="C70" s="245"/>
      <c r="D70" s="137"/>
      <c r="E70" s="137"/>
      <c r="F70" s="115"/>
      <c r="G70" s="116"/>
      <c r="H70" s="17">
        <f t="shared" si="14"/>
        <v>0</v>
      </c>
      <c r="I70" s="349">
        <f t="shared" si="17"/>
        <v>0</v>
      </c>
      <c r="J70" s="342"/>
      <c r="K70" s="17">
        <f t="shared" ref="K70:K88" si="18">I70*J70</f>
        <v>0</v>
      </c>
      <c r="L70" s="159">
        <f t="shared" si="15"/>
        <v>1</v>
      </c>
      <c r="M70" s="343">
        <f t="shared" si="16"/>
        <v>0</v>
      </c>
      <c r="N70" s="136"/>
      <c r="O70" s="309"/>
      <c r="P70" s="68"/>
      <c r="Q70" s="272"/>
      <c r="R70" s="272"/>
      <c r="S70" s="272"/>
      <c r="T70" s="272"/>
      <c r="U70" s="272"/>
      <c r="V70" s="272"/>
      <c r="W70" s="272"/>
      <c r="X70" s="269"/>
      <c r="Y70" s="269"/>
      <c r="Z70" s="269"/>
      <c r="AA70" s="269"/>
      <c r="AB70" s="269"/>
      <c r="AC70" s="269"/>
      <c r="AD70" s="269"/>
      <c r="AE70" s="269"/>
      <c r="AF70" s="269"/>
      <c r="AG70" s="269"/>
      <c r="AH70" s="269"/>
      <c r="AI70" s="269"/>
      <c r="AJ70" s="269"/>
      <c r="AK70" s="269"/>
      <c r="AL70" s="269"/>
      <c r="AM70" s="16"/>
      <c r="AN70" s="16"/>
      <c r="AO70" s="16"/>
      <c r="AP70" s="16"/>
      <c r="AQ70" s="16"/>
      <c r="AR70" s="16"/>
      <c r="AS70" s="16"/>
      <c r="AT70" s="16"/>
      <c r="AU70" s="16"/>
      <c r="AV70" s="16"/>
      <c r="AW70" s="16"/>
      <c r="AX70" s="16"/>
      <c r="AY70" s="16"/>
      <c r="AZ70" s="16"/>
      <c r="BA70" s="16"/>
      <c r="BB70" s="16"/>
      <c r="BC70" s="16"/>
      <c r="BD70" s="16"/>
      <c r="BE70" s="16"/>
      <c r="BF70" s="16"/>
      <c r="BG70" s="16"/>
      <c r="BH70" s="16"/>
    </row>
    <row r="71" spans="1:60" s="79" customFormat="1" ht="13.9" customHeight="1">
      <c r="A71" s="195"/>
      <c r="B71" s="482"/>
      <c r="C71" s="245"/>
      <c r="D71" s="137"/>
      <c r="E71" s="137"/>
      <c r="F71" s="115"/>
      <c r="G71" s="116"/>
      <c r="H71" s="17">
        <f t="shared" si="14"/>
        <v>0</v>
      </c>
      <c r="I71" s="349">
        <f t="shared" si="17"/>
        <v>0</v>
      </c>
      <c r="J71" s="342"/>
      <c r="K71" s="17">
        <f t="shared" si="18"/>
        <v>0</v>
      </c>
      <c r="L71" s="159">
        <f t="shared" si="15"/>
        <v>1</v>
      </c>
      <c r="M71" s="343">
        <f t="shared" si="16"/>
        <v>0</v>
      </c>
      <c r="N71" s="136"/>
      <c r="O71" s="309"/>
      <c r="P71" s="68"/>
      <c r="Q71" s="376"/>
      <c r="R71" s="377"/>
      <c r="S71" s="377"/>
      <c r="T71" s="377"/>
      <c r="U71" s="272"/>
      <c r="V71" s="272"/>
      <c r="W71" s="272"/>
      <c r="X71" s="269"/>
      <c r="Y71" s="269"/>
      <c r="Z71" s="269"/>
      <c r="AA71" s="269"/>
      <c r="AB71" s="269"/>
      <c r="AC71" s="269"/>
      <c r="AD71" s="269"/>
      <c r="AE71" s="269"/>
      <c r="AF71" s="269"/>
      <c r="AG71" s="269"/>
      <c r="AH71" s="269"/>
      <c r="AI71" s="269"/>
      <c r="AJ71" s="269"/>
      <c r="AK71" s="269"/>
      <c r="AL71" s="269"/>
      <c r="AM71" s="16"/>
      <c r="AN71" s="16"/>
      <c r="AO71" s="16"/>
      <c r="AP71" s="16"/>
      <c r="AQ71" s="16"/>
      <c r="AR71" s="16"/>
      <c r="AS71" s="16"/>
      <c r="AT71" s="16"/>
      <c r="AU71" s="16"/>
      <c r="AV71" s="16"/>
      <c r="AW71" s="16"/>
      <c r="AX71" s="16"/>
      <c r="AY71" s="16"/>
      <c r="AZ71" s="16"/>
      <c r="BA71" s="16"/>
      <c r="BB71" s="16"/>
      <c r="BC71" s="16"/>
      <c r="BD71" s="16"/>
      <c r="BE71" s="16"/>
      <c r="BF71" s="16"/>
      <c r="BG71" s="16"/>
      <c r="BH71" s="16"/>
    </row>
    <row r="72" spans="1:60" s="79" customFormat="1" ht="13.9" customHeight="1">
      <c r="A72" s="195"/>
      <c r="B72" s="482"/>
      <c r="C72" s="245"/>
      <c r="D72" s="137"/>
      <c r="E72" s="137"/>
      <c r="F72" s="115"/>
      <c r="G72" s="116"/>
      <c r="H72" s="17">
        <f t="shared" si="14"/>
        <v>0</v>
      </c>
      <c r="I72" s="349">
        <f t="shared" si="17"/>
        <v>0</v>
      </c>
      <c r="J72" s="342"/>
      <c r="K72" s="17">
        <f t="shared" si="18"/>
        <v>0</v>
      </c>
      <c r="L72" s="159">
        <f t="shared" si="15"/>
        <v>1</v>
      </c>
      <c r="M72" s="343">
        <f t="shared" si="16"/>
        <v>0</v>
      </c>
      <c r="N72" s="136"/>
      <c r="O72" s="309"/>
      <c r="P72" s="68"/>
      <c r="Q72" s="378" t="s">
        <v>162</v>
      </c>
      <c r="R72" s="377"/>
      <c r="S72" s="377"/>
      <c r="T72" s="377"/>
      <c r="U72" s="272"/>
      <c r="V72" s="272"/>
      <c r="W72" s="272"/>
      <c r="X72" s="269"/>
      <c r="Y72" s="269"/>
      <c r="Z72" s="269"/>
      <c r="AA72" s="269"/>
      <c r="AB72" s="269"/>
      <c r="AC72" s="269"/>
      <c r="AD72" s="269"/>
      <c r="AE72" s="269"/>
      <c r="AF72" s="269"/>
      <c r="AG72" s="269"/>
      <c r="AH72" s="269"/>
      <c r="AI72" s="269"/>
      <c r="AJ72" s="269"/>
      <c r="AK72" s="269"/>
      <c r="AL72" s="269"/>
      <c r="AM72" s="16"/>
      <c r="AN72" s="16"/>
      <c r="AO72" s="16"/>
      <c r="AP72" s="16"/>
      <c r="AQ72" s="16"/>
      <c r="AR72" s="16"/>
      <c r="AS72" s="16"/>
      <c r="AT72" s="16"/>
      <c r="AU72" s="16"/>
      <c r="AV72" s="16"/>
      <c r="AW72" s="16"/>
      <c r="AX72" s="16"/>
      <c r="AY72" s="16"/>
      <c r="AZ72" s="16"/>
      <c r="BA72" s="16"/>
      <c r="BB72" s="16"/>
      <c r="BC72" s="16"/>
      <c r="BD72" s="16"/>
      <c r="BE72" s="16"/>
      <c r="BF72" s="16"/>
      <c r="BG72" s="16"/>
      <c r="BH72" s="16"/>
    </row>
    <row r="73" spans="1:60" s="79" customFormat="1" ht="13.9" customHeight="1">
      <c r="A73" s="195"/>
      <c r="B73" s="482"/>
      <c r="C73" s="245"/>
      <c r="D73" s="137"/>
      <c r="E73" s="137"/>
      <c r="F73" s="115"/>
      <c r="G73" s="116"/>
      <c r="H73" s="17">
        <f t="shared" si="14"/>
        <v>0</v>
      </c>
      <c r="I73" s="349">
        <f t="shared" si="17"/>
        <v>0</v>
      </c>
      <c r="J73" s="342"/>
      <c r="K73" s="17">
        <f t="shared" si="18"/>
        <v>0</v>
      </c>
      <c r="L73" s="159">
        <f t="shared" si="15"/>
        <v>1</v>
      </c>
      <c r="M73" s="343">
        <f t="shared" si="16"/>
        <v>0</v>
      </c>
      <c r="N73" s="136"/>
      <c r="O73" s="309"/>
      <c r="P73" s="68"/>
      <c r="Q73" s="378" t="s">
        <v>163</v>
      </c>
      <c r="R73" s="377"/>
      <c r="S73" s="377"/>
      <c r="T73" s="377"/>
      <c r="U73" s="272"/>
      <c r="V73" s="272"/>
      <c r="W73" s="272"/>
      <c r="X73" s="269"/>
      <c r="Y73" s="269"/>
      <c r="Z73" s="269"/>
      <c r="AA73" s="269"/>
      <c r="AB73" s="269"/>
      <c r="AC73" s="269"/>
      <c r="AD73" s="269"/>
      <c r="AE73" s="269"/>
      <c r="AF73" s="269"/>
      <c r="AG73" s="269"/>
      <c r="AH73" s="269"/>
      <c r="AI73" s="269"/>
      <c r="AJ73" s="269"/>
      <c r="AK73" s="269"/>
      <c r="AL73" s="269"/>
      <c r="AM73" s="16"/>
      <c r="AN73" s="16"/>
      <c r="AO73" s="16"/>
      <c r="AP73" s="16"/>
      <c r="AQ73" s="16"/>
      <c r="AR73" s="16"/>
      <c r="AS73" s="16"/>
      <c r="AT73" s="16"/>
      <c r="AU73" s="16"/>
      <c r="AV73" s="16"/>
      <c r="AW73" s="16"/>
      <c r="AX73" s="16"/>
      <c r="AY73" s="16"/>
      <c r="AZ73" s="16"/>
      <c r="BA73" s="16"/>
      <c r="BB73" s="16"/>
      <c r="BC73" s="16"/>
      <c r="BD73" s="16"/>
      <c r="BE73" s="16"/>
      <c r="BF73" s="16"/>
      <c r="BG73" s="16"/>
      <c r="BH73" s="16"/>
    </row>
    <row r="74" spans="1:60" s="79" customFormat="1" ht="13.9" customHeight="1">
      <c r="A74" s="195"/>
      <c r="B74" s="482"/>
      <c r="C74" s="246"/>
      <c r="D74" s="137"/>
      <c r="E74" s="137"/>
      <c r="F74" s="115"/>
      <c r="G74" s="116"/>
      <c r="H74" s="17">
        <f t="shared" si="14"/>
        <v>0</v>
      </c>
      <c r="I74" s="349">
        <f t="shared" si="17"/>
        <v>0</v>
      </c>
      <c r="J74" s="342"/>
      <c r="K74" s="17">
        <f t="shared" si="18"/>
        <v>0</v>
      </c>
      <c r="L74" s="159">
        <f t="shared" si="15"/>
        <v>1</v>
      </c>
      <c r="M74" s="343">
        <f t="shared" si="16"/>
        <v>0</v>
      </c>
      <c r="N74" s="136"/>
      <c r="O74" s="309"/>
      <c r="P74" s="68"/>
      <c r="Q74" s="272"/>
      <c r="R74" s="272"/>
      <c r="S74" s="272"/>
      <c r="T74" s="272"/>
      <c r="U74" s="272"/>
      <c r="V74" s="272"/>
      <c r="W74" s="272"/>
      <c r="X74" s="269"/>
      <c r="Y74" s="269"/>
      <c r="Z74" s="269"/>
      <c r="AA74" s="269"/>
      <c r="AB74" s="269"/>
      <c r="AC74" s="269"/>
      <c r="AD74" s="269"/>
      <c r="AE74" s="269"/>
      <c r="AF74" s="269"/>
      <c r="AG74" s="269"/>
      <c r="AH74" s="269"/>
      <c r="AI74" s="269"/>
      <c r="AJ74" s="269"/>
      <c r="AK74" s="269"/>
      <c r="AL74" s="269"/>
      <c r="AM74" s="16"/>
      <c r="AN74" s="16"/>
      <c r="AO74" s="16"/>
      <c r="AP74" s="16"/>
      <c r="AQ74" s="16"/>
      <c r="AR74" s="16"/>
      <c r="AS74" s="16"/>
      <c r="AT74" s="16"/>
      <c r="AU74" s="16"/>
      <c r="AV74" s="16"/>
      <c r="AW74" s="16"/>
      <c r="AX74" s="16"/>
      <c r="AY74" s="16"/>
      <c r="AZ74" s="16"/>
      <c r="BA74" s="16"/>
      <c r="BB74" s="16"/>
      <c r="BC74" s="16"/>
      <c r="BD74" s="16"/>
      <c r="BE74" s="16"/>
      <c r="BF74" s="16"/>
      <c r="BG74" s="16"/>
      <c r="BH74" s="16"/>
    </row>
    <row r="75" spans="1:60" s="79" customFormat="1" ht="13.9" customHeight="1">
      <c r="A75" s="195"/>
      <c r="B75" s="482"/>
      <c r="C75" s="246"/>
      <c r="D75" s="137"/>
      <c r="E75" s="137"/>
      <c r="F75" s="115"/>
      <c r="G75" s="116"/>
      <c r="H75" s="17">
        <f t="shared" si="14"/>
        <v>0</v>
      </c>
      <c r="I75" s="349">
        <f t="shared" si="17"/>
        <v>0</v>
      </c>
      <c r="J75" s="342"/>
      <c r="K75" s="17">
        <f t="shared" si="18"/>
        <v>0</v>
      </c>
      <c r="L75" s="159">
        <f t="shared" si="15"/>
        <v>1</v>
      </c>
      <c r="M75" s="343">
        <f t="shared" si="16"/>
        <v>0</v>
      </c>
      <c r="N75" s="136"/>
      <c r="O75" s="309"/>
      <c r="P75" s="68"/>
      <c r="Q75" s="272"/>
      <c r="R75" s="272"/>
      <c r="S75" s="272"/>
      <c r="T75" s="272"/>
      <c r="U75" s="272"/>
      <c r="V75" s="272"/>
      <c r="W75" s="272"/>
      <c r="X75" s="269"/>
      <c r="Y75" s="269"/>
      <c r="Z75" s="269"/>
      <c r="AA75" s="269"/>
      <c r="AB75" s="269"/>
      <c r="AC75" s="269"/>
      <c r="AD75" s="269"/>
      <c r="AE75" s="269"/>
      <c r="AF75" s="269"/>
      <c r="AG75" s="269"/>
      <c r="AH75" s="269"/>
      <c r="AI75" s="269"/>
      <c r="AJ75" s="269"/>
      <c r="AK75" s="269"/>
      <c r="AL75" s="269"/>
      <c r="AM75" s="16"/>
      <c r="AN75" s="16"/>
      <c r="AO75" s="16"/>
      <c r="AP75" s="16"/>
      <c r="AQ75" s="16"/>
      <c r="AR75" s="16"/>
      <c r="AS75" s="16"/>
      <c r="AT75" s="16"/>
      <c r="AU75" s="16"/>
      <c r="AV75" s="16"/>
      <c r="AW75" s="16"/>
      <c r="AX75" s="16"/>
      <c r="AY75" s="16"/>
      <c r="AZ75" s="16"/>
      <c r="BA75" s="16"/>
      <c r="BB75" s="16"/>
      <c r="BC75" s="16"/>
      <c r="BD75" s="16"/>
      <c r="BE75" s="16"/>
      <c r="BF75" s="16"/>
      <c r="BG75" s="16"/>
      <c r="BH75" s="16"/>
    </row>
    <row r="76" spans="1:60" s="79" customFormat="1" ht="13.9" customHeight="1">
      <c r="A76" s="195"/>
      <c r="B76" s="482"/>
      <c r="C76" s="246"/>
      <c r="D76" s="137"/>
      <c r="E76" s="137"/>
      <c r="F76" s="115"/>
      <c r="G76" s="116"/>
      <c r="H76" s="17">
        <f t="shared" si="14"/>
        <v>0</v>
      </c>
      <c r="I76" s="349">
        <f t="shared" si="17"/>
        <v>0</v>
      </c>
      <c r="J76" s="342"/>
      <c r="K76" s="17">
        <f t="shared" si="18"/>
        <v>0</v>
      </c>
      <c r="L76" s="159">
        <f t="shared" si="15"/>
        <v>1</v>
      </c>
      <c r="M76" s="343">
        <f t="shared" si="16"/>
        <v>0</v>
      </c>
      <c r="N76" s="136"/>
      <c r="O76" s="309"/>
      <c r="P76" s="56"/>
      <c r="Q76" s="15"/>
      <c r="R76" s="15"/>
      <c r="S76" s="15"/>
      <c r="T76" s="15"/>
      <c r="U76" s="15"/>
      <c r="V76" s="15"/>
      <c r="W76" s="15"/>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row>
    <row r="77" spans="1:60" s="79" customFormat="1" ht="13.9" customHeight="1">
      <c r="A77" s="195"/>
      <c r="B77" s="482"/>
      <c r="C77" s="246"/>
      <c r="D77" s="137"/>
      <c r="E77" s="137"/>
      <c r="F77" s="115"/>
      <c r="G77" s="116"/>
      <c r="H77" s="17">
        <f t="shared" si="14"/>
        <v>0</v>
      </c>
      <c r="I77" s="349">
        <f t="shared" si="17"/>
        <v>0</v>
      </c>
      <c r="J77" s="342"/>
      <c r="K77" s="17">
        <f t="shared" si="18"/>
        <v>0</v>
      </c>
      <c r="L77" s="159">
        <f t="shared" si="15"/>
        <v>1</v>
      </c>
      <c r="M77" s="343">
        <f t="shared" si="16"/>
        <v>0</v>
      </c>
      <c r="N77" s="136"/>
      <c r="O77" s="309"/>
      <c r="P77" s="56"/>
      <c r="Q77" s="15"/>
      <c r="R77" s="15"/>
      <c r="S77" s="15"/>
      <c r="T77" s="15"/>
      <c r="U77" s="15"/>
      <c r="V77" s="15"/>
      <c r="W77" s="15"/>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row>
    <row r="78" spans="1:60" s="79" customFormat="1" ht="13.9" customHeight="1">
      <c r="A78" s="195"/>
      <c r="B78" s="482"/>
      <c r="C78" s="246"/>
      <c r="D78" s="137"/>
      <c r="E78" s="137"/>
      <c r="F78" s="115"/>
      <c r="G78" s="116"/>
      <c r="H78" s="17">
        <f t="shared" si="14"/>
        <v>0</v>
      </c>
      <c r="I78" s="349">
        <f t="shared" si="17"/>
        <v>0</v>
      </c>
      <c r="J78" s="342"/>
      <c r="K78" s="17">
        <f t="shared" si="18"/>
        <v>0</v>
      </c>
      <c r="L78" s="159">
        <f>1-J78</f>
        <v>1</v>
      </c>
      <c r="M78" s="343">
        <f t="shared" si="16"/>
        <v>0</v>
      </c>
      <c r="N78" s="136"/>
      <c r="O78" s="309"/>
      <c r="P78" s="56"/>
      <c r="Q78" s="15"/>
      <c r="R78" s="15"/>
      <c r="S78" s="15"/>
      <c r="T78" s="15"/>
      <c r="U78" s="15"/>
      <c r="V78" s="15"/>
      <c r="W78" s="15"/>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row>
    <row r="79" spans="1:60" s="79" customFormat="1" ht="13.9" customHeight="1">
      <c r="A79" s="195"/>
      <c r="B79" s="482"/>
      <c r="C79" s="246"/>
      <c r="D79" s="137"/>
      <c r="E79" s="137"/>
      <c r="F79" s="115"/>
      <c r="G79" s="116"/>
      <c r="H79" s="17">
        <f t="shared" si="14"/>
        <v>0</v>
      </c>
      <c r="I79" s="349">
        <f t="shared" si="17"/>
        <v>0</v>
      </c>
      <c r="J79" s="342"/>
      <c r="K79" s="17">
        <f t="shared" si="18"/>
        <v>0</v>
      </c>
      <c r="L79" s="159">
        <f t="shared" si="15"/>
        <v>1</v>
      </c>
      <c r="M79" s="343">
        <f t="shared" si="16"/>
        <v>0</v>
      </c>
      <c r="N79" s="136"/>
      <c r="O79" s="309"/>
      <c r="P79" s="68"/>
      <c r="Q79" s="15"/>
      <c r="R79" s="15"/>
      <c r="S79" s="15"/>
      <c r="T79" s="15"/>
      <c r="U79" s="15"/>
      <c r="V79" s="15"/>
      <c r="W79" s="15"/>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row>
    <row r="80" spans="1:60" s="79" customFormat="1" ht="13.9" customHeight="1">
      <c r="A80" s="195"/>
      <c r="B80" s="482"/>
      <c r="C80" s="247"/>
      <c r="D80" s="137"/>
      <c r="E80" s="137"/>
      <c r="F80" s="115"/>
      <c r="G80" s="116"/>
      <c r="H80" s="17">
        <f t="shared" si="14"/>
        <v>0</v>
      </c>
      <c r="I80" s="349">
        <f t="shared" si="17"/>
        <v>0</v>
      </c>
      <c r="J80" s="342"/>
      <c r="K80" s="17">
        <f t="shared" si="18"/>
        <v>0</v>
      </c>
      <c r="L80" s="159">
        <f t="shared" si="15"/>
        <v>1</v>
      </c>
      <c r="M80" s="343">
        <f t="shared" si="16"/>
        <v>0</v>
      </c>
      <c r="N80" s="136"/>
      <c r="O80" s="309"/>
      <c r="P80" s="68"/>
      <c r="Q80" s="15"/>
      <c r="R80" s="15"/>
      <c r="S80" s="15"/>
      <c r="T80" s="15"/>
      <c r="U80" s="15"/>
      <c r="V80" s="15"/>
      <c r="W80" s="15"/>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row>
    <row r="81" spans="1:60" s="79" customFormat="1" ht="13.9" customHeight="1" thickBot="1">
      <c r="A81" s="195"/>
      <c r="B81" s="482"/>
      <c r="C81" s="253"/>
      <c r="D81" s="200" t="s">
        <v>65</v>
      </c>
      <c r="E81" s="200" t="s">
        <v>1</v>
      </c>
      <c r="F81" s="117">
        <v>750000</v>
      </c>
      <c r="G81" s="118"/>
      <c r="H81" s="18">
        <f t="shared" si="14"/>
        <v>750000</v>
      </c>
      <c r="I81" s="349">
        <f t="shared" si="17"/>
        <v>854999.99999999988</v>
      </c>
      <c r="J81" s="356">
        <v>1</v>
      </c>
      <c r="K81" s="18">
        <f t="shared" si="18"/>
        <v>854999.99999999988</v>
      </c>
      <c r="L81" s="204">
        <f t="shared" si="15"/>
        <v>0</v>
      </c>
      <c r="M81" s="357">
        <f t="shared" si="16"/>
        <v>0</v>
      </c>
      <c r="N81" s="136"/>
      <c r="O81" s="309"/>
      <c r="P81" s="68"/>
      <c r="Q81" s="15"/>
      <c r="R81" s="15"/>
      <c r="S81" s="15"/>
      <c r="T81" s="15"/>
      <c r="U81" s="15"/>
      <c r="V81" s="15"/>
      <c r="W81" s="15"/>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row>
    <row r="82" spans="1:60" s="79" customFormat="1" ht="24.6" customHeight="1" thickBot="1">
      <c r="A82" s="195"/>
      <c r="B82" s="482"/>
      <c r="C82" s="215" t="s">
        <v>133</v>
      </c>
      <c r="D82" s="215"/>
      <c r="E82" s="216"/>
      <c r="F82" s="254">
        <f>SUM(F68:F81)</f>
        <v>750000</v>
      </c>
      <c r="G82" s="193">
        <f>SUM(G68:G81)</f>
        <v>0</v>
      </c>
      <c r="H82" s="193">
        <f>SUM(H68:H81)</f>
        <v>750000</v>
      </c>
      <c r="I82" s="350">
        <f>SUM(I68:I81)</f>
        <v>854999.99999999988</v>
      </c>
      <c r="J82" s="470">
        <f>SUM(K68:K81)</f>
        <v>854999.99999999988</v>
      </c>
      <c r="K82" s="456"/>
      <c r="L82" s="455">
        <f>SUM(M68:M81)</f>
        <v>0</v>
      </c>
      <c r="M82" s="471"/>
      <c r="N82" s="352">
        <f>IF(AND(I82&gt;0,I82&lt;300000),ROUNDUP(I82,-4),IF(I82&gt;=300000,ROUNDUP(I82,-5),0))</f>
        <v>900000</v>
      </c>
      <c r="O82" s="310"/>
      <c r="P82" s="80" t="s">
        <v>60</v>
      </c>
      <c r="Q82" s="15" t="s">
        <v>134</v>
      </c>
      <c r="R82" s="15"/>
      <c r="S82" s="15"/>
      <c r="T82" s="15"/>
      <c r="U82" s="15"/>
      <c r="V82" s="15"/>
      <c r="W82" s="15"/>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row>
    <row r="83" spans="1:60" s="79" customFormat="1" ht="6" customHeight="1" thickBot="1">
      <c r="A83" s="195"/>
      <c r="B83" s="482"/>
      <c r="C83" s="209"/>
      <c r="D83" s="172"/>
      <c r="E83" s="172"/>
      <c r="F83" s="173"/>
      <c r="G83" s="173"/>
      <c r="H83" s="173"/>
      <c r="I83" s="173"/>
      <c r="J83" s="173"/>
      <c r="K83" s="173"/>
      <c r="L83" s="173"/>
      <c r="M83" s="170"/>
      <c r="N83" s="231"/>
      <c r="O83" s="169"/>
      <c r="P83" s="56"/>
      <c r="Q83" s="15"/>
      <c r="R83" s="15"/>
      <c r="S83" s="15"/>
      <c r="T83" s="15"/>
      <c r="U83" s="15"/>
      <c r="V83" s="15"/>
      <c r="W83" s="15"/>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row>
    <row r="84" spans="1:60" s="79" customFormat="1" ht="24.6" customHeight="1">
      <c r="A84" s="195"/>
      <c r="B84" s="482"/>
      <c r="C84" s="411" t="s">
        <v>128</v>
      </c>
      <c r="D84" s="249"/>
      <c r="E84" s="249" t="s">
        <v>130</v>
      </c>
      <c r="F84" s="249"/>
      <c r="G84" s="249"/>
      <c r="H84" s="249"/>
      <c r="I84" s="348"/>
      <c r="J84" s="355"/>
      <c r="K84" s="249"/>
      <c r="L84" s="249"/>
      <c r="M84" s="256"/>
      <c r="N84" s="351"/>
      <c r="O84" s="320"/>
      <c r="P84" s="56"/>
      <c r="Q84" s="15"/>
      <c r="R84" s="15"/>
      <c r="S84" s="15"/>
      <c r="T84" s="15"/>
      <c r="U84" s="15"/>
      <c r="V84" s="15"/>
      <c r="W84" s="15"/>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row>
    <row r="85" spans="1:60" s="79" customFormat="1" ht="13.9" customHeight="1">
      <c r="A85" s="195"/>
      <c r="B85" s="482"/>
      <c r="C85" s="245"/>
      <c r="D85" s="137"/>
      <c r="E85" s="137"/>
      <c r="F85" s="113"/>
      <c r="G85" s="114"/>
      <c r="H85" s="17">
        <f t="shared" si="14"/>
        <v>0</v>
      </c>
      <c r="I85" s="349">
        <f>H85*$M$5</f>
        <v>0</v>
      </c>
      <c r="J85" s="342"/>
      <c r="K85" s="17">
        <f t="shared" si="18"/>
        <v>0</v>
      </c>
      <c r="L85" s="159">
        <f t="shared" si="15"/>
        <v>1</v>
      </c>
      <c r="M85" s="343">
        <f t="shared" si="16"/>
        <v>0</v>
      </c>
      <c r="N85" s="136"/>
      <c r="O85" s="275"/>
      <c r="P85" s="56"/>
      <c r="Q85" s="15"/>
      <c r="R85" s="15"/>
      <c r="S85" s="15"/>
      <c r="T85" s="15"/>
      <c r="U85" s="15"/>
      <c r="V85" s="15"/>
      <c r="W85" s="15"/>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row>
    <row r="86" spans="1:60" s="79" customFormat="1" ht="13.9" customHeight="1">
      <c r="A86" s="195"/>
      <c r="B86" s="482"/>
      <c r="C86" s="245"/>
      <c r="D86" s="137"/>
      <c r="E86" s="137"/>
      <c r="F86" s="115"/>
      <c r="G86" s="116"/>
      <c r="H86" s="17">
        <f t="shared" si="14"/>
        <v>0</v>
      </c>
      <c r="I86" s="349">
        <f>H86*$M$5</f>
        <v>0</v>
      </c>
      <c r="J86" s="342"/>
      <c r="K86" s="17">
        <f>I86*J86</f>
        <v>0</v>
      </c>
      <c r="L86" s="159">
        <f t="shared" si="15"/>
        <v>1</v>
      </c>
      <c r="M86" s="343">
        <f t="shared" si="16"/>
        <v>0</v>
      </c>
      <c r="N86" s="136"/>
      <c r="O86" s="275"/>
      <c r="P86" s="56"/>
      <c r="Q86" s="15"/>
      <c r="R86" s="15"/>
      <c r="S86" s="15"/>
      <c r="T86" s="15"/>
      <c r="U86" s="15"/>
      <c r="V86" s="15"/>
      <c r="W86" s="15"/>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row>
    <row r="87" spans="1:60" s="79" customFormat="1" ht="13.9" customHeight="1">
      <c r="A87" s="195"/>
      <c r="B87" s="482"/>
      <c r="C87" s="245"/>
      <c r="D87" s="137"/>
      <c r="E87" s="137"/>
      <c r="F87" s="115"/>
      <c r="G87" s="116"/>
      <c r="H87" s="17">
        <f t="shared" si="14"/>
        <v>0</v>
      </c>
      <c r="I87" s="349">
        <f>H87*$M$5</f>
        <v>0</v>
      </c>
      <c r="J87" s="342"/>
      <c r="K87" s="17">
        <f t="shared" si="18"/>
        <v>0</v>
      </c>
      <c r="L87" s="159">
        <f t="shared" si="15"/>
        <v>1</v>
      </c>
      <c r="M87" s="343">
        <f t="shared" si="16"/>
        <v>0</v>
      </c>
      <c r="N87" s="136"/>
      <c r="O87" s="275"/>
      <c r="P87" s="56"/>
      <c r="Q87" s="15"/>
      <c r="R87" s="15"/>
      <c r="S87" s="15"/>
      <c r="T87" s="15"/>
      <c r="U87" s="15"/>
      <c r="V87" s="15"/>
      <c r="W87" s="15"/>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row>
    <row r="88" spans="1:60" s="79" customFormat="1" ht="13.9" customHeight="1" thickBot="1">
      <c r="A88" s="195"/>
      <c r="B88" s="482"/>
      <c r="C88" s="253"/>
      <c r="D88" s="200" t="s">
        <v>6</v>
      </c>
      <c r="E88" s="200" t="s">
        <v>1</v>
      </c>
      <c r="F88" s="117">
        <v>450000</v>
      </c>
      <c r="G88" s="118"/>
      <c r="H88" s="18">
        <f t="shared" si="14"/>
        <v>450000</v>
      </c>
      <c r="I88" s="349">
        <f>H88*$M$5</f>
        <v>512999.99999999994</v>
      </c>
      <c r="J88" s="344">
        <v>1</v>
      </c>
      <c r="K88" s="345">
        <f t="shared" si="18"/>
        <v>512999.99999999994</v>
      </c>
      <c r="L88" s="346">
        <f t="shared" si="15"/>
        <v>0</v>
      </c>
      <c r="M88" s="347">
        <f t="shared" si="16"/>
        <v>0</v>
      </c>
      <c r="N88" s="136"/>
      <c r="O88" s="275"/>
      <c r="P88" s="56"/>
      <c r="Q88" s="15"/>
      <c r="R88" s="15"/>
      <c r="S88" s="15"/>
      <c r="T88" s="15"/>
      <c r="U88" s="15"/>
      <c r="V88" s="15"/>
      <c r="W88" s="15"/>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row>
    <row r="89" spans="1:60" s="11" customFormat="1" ht="27" customHeight="1" thickBot="1">
      <c r="A89" s="195"/>
      <c r="B89" s="482"/>
      <c r="C89" s="215" t="s">
        <v>132</v>
      </c>
      <c r="D89" s="215"/>
      <c r="E89" s="216"/>
      <c r="F89" s="254">
        <f>SUM(F85:F88)</f>
        <v>450000</v>
      </c>
      <c r="G89" s="193">
        <f>SUM(G85:G88)</f>
        <v>0</v>
      </c>
      <c r="H89" s="193">
        <f>SUM(H85:H88)</f>
        <v>450000</v>
      </c>
      <c r="I89" s="255">
        <f>SUM(I85:I88)</f>
        <v>512999.99999999994</v>
      </c>
      <c r="J89" s="455">
        <f>SUM(K85:K88)</f>
        <v>512999.99999999994</v>
      </c>
      <c r="K89" s="456"/>
      <c r="L89" s="455">
        <f>SUM(M85:M88)</f>
        <v>0</v>
      </c>
      <c r="M89" s="457"/>
      <c r="N89" s="277">
        <f>IF(AND(I89&gt;0,I89&lt;300000),ROUNDUP(I89,-4),IF(I89&gt;=300000,ROUNDUP(I89,-5),0))</f>
        <v>600000</v>
      </c>
      <c r="O89" s="321"/>
      <c r="P89" s="80" t="s">
        <v>61</v>
      </c>
      <c r="Q89" s="15" t="s">
        <v>139</v>
      </c>
      <c r="R89" s="15"/>
      <c r="S89" s="15"/>
      <c r="T89" s="15"/>
      <c r="U89" s="15"/>
      <c r="V89" s="15"/>
      <c r="W89" s="15"/>
      <c r="X89" s="1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row>
    <row r="90" spans="1:60" s="11" customFormat="1" ht="8.25" customHeight="1" thickBot="1">
      <c r="A90" s="195"/>
      <c r="B90" s="262"/>
      <c r="C90" s="263"/>
      <c r="D90" s="264"/>
      <c r="E90" s="264"/>
      <c r="F90" s="265"/>
      <c r="G90" s="265"/>
      <c r="H90" s="265"/>
      <c r="I90" s="265"/>
      <c r="J90" s="266"/>
      <c r="K90" s="266"/>
      <c r="L90" s="266"/>
      <c r="M90" s="266"/>
      <c r="N90" s="267"/>
      <c r="O90" s="198"/>
      <c r="P90" s="80"/>
      <c r="Q90" s="15"/>
      <c r="R90" s="15"/>
      <c r="S90" s="15"/>
      <c r="T90" s="15"/>
      <c r="U90" s="15"/>
      <c r="V90" s="15"/>
      <c r="W90" s="15"/>
      <c r="X90" s="1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row>
    <row r="91" spans="1:60" s="11" customFormat="1" ht="36" customHeight="1" thickBot="1">
      <c r="A91" s="196"/>
      <c r="B91" s="415" t="s">
        <v>135</v>
      </c>
      <c r="C91" s="241"/>
      <c r="D91" s="241"/>
      <c r="E91" s="241"/>
      <c r="F91" s="242">
        <f>F82+F89</f>
        <v>1200000</v>
      </c>
      <c r="G91" s="242">
        <f>G82+G89</f>
        <v>0</v>
      </c>
      <c r="H91" s="242">
        <f>H82+H89</f>
        <v>1200000</v>
      </c>
      <c r="I91" s="242">
        <f>I89+I82</f>
        <v>1367999.9999999998</v>
      </c>
      <c r="J91" s="458">
        <f>J89+J82</f>
        <v>1367999.9999999998</v>
      </c>
      <c r="K91" s="459"/>
      <c r="L91" s="458">
        <f>L89+L82</f>
        <v>0</v>
      </c>
      <c r="M91" s="459"/>
      <c r="N91" s="243">
        <f>N89+N82</f>
        <v>1500000</v>
      </c>
      <c r="O91" s="244"/>
      <c r="P91" s="14"/>
      <c r="Q91" s="15"/>
      <c r="R91" s="15"/>
      <c r="S91" s="15"/>
      <c r="T91" s="15"/>
      <c r="U91" s="15"/>
      <c r="V91" s="15"/>
      <c r="W91" s="15"/>
      <c r="X91" s="1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row>
    <row r="92" spans="1:60" s="11" customFormat="1" ht="14.25" customHeight="1" thickBot="1">
      <c r="A92" s="196"/>
      <c r="B92" s="12"/>
      <c r="C92" s="13"/>
      <c r="D92" s="13"/>
      <c r="E92" s="13"/>
      <c r="F92" s="13"/>
      <c r="G92" s="13"/>
      <c r="H92" s="13"/>
      <c r="I92" s="13"/>
      <c r="J92" s="13"/>
      <c r="K92" s="13"/>
      <c r="L92" s="13"/>
      <c r="M92" s="13"/>
      <c r="N92" s="13"/>
      <c r="O92" s="13"/>
      <c r="P92" s="14"/>
      <c r="Q92" s="15"/>
      <c r="R92" s="15"/>
      <c r="S92" s="15"/>
      <c r="T92" s="15"/>
      <c r="U92" s="15"/>
      <c r="V92" s="15"/>
      <c r="W92" s="15"/>
      <c r="X92" s="1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row>
    <row r="93" spans="1:60" ht="68.25" customHeight="1">
      <c r="A93" s="276"/>
      <c r="B93" s="480" t="s">
        <v>26</v>
      </c>
      <c r="C93" s="488" t="s">
        <v>19</v>
      </c>
      <c r="D93" s="488" t="s">
        <v>20</v>
      </c>
      <c r="E93" s="488" t="s">
        <v>21</v>
      </c>
      <c r="F93" s="488" t="s">
        <v>22</v>
      </c>
      <c r="G93" s="524" t="s">
        <v>74</v>
      </c>
      <c r="H93" s="524" t="s">
        <v>23</v>
      </c>
      <c r="I93" s="527" t="s">
        <v>154</v>
      </c>
      <c r="J93" s="498" t="s">
        <v>155</v>
      </c>
      <c r="K93" s="499"/>
      <c r="L93" s="499"/>
      <c r="M93" s="500"/>
      <c r="N93" s="463" t="s">
        <v>168</v>
      </c>
      <c r="O93" s="322"/>
      <c r="P93" s="57"/>
      <c r="Q93" s="422" t="s">
        <v>165</v>
      </c>
      <c r="R93" s="379"/>
      <c r="S93" s="379"/>
      <c r="T93" s="379"/>
      <c r="U93" s="379"/>
      <c r="V93" s="379"/>
      <c r="W93" s="379"/>
      <c r="X93" s="379"/>
      <c r="Y93" s="380"/>
      <c r="Z93" s="380"/>
      <c r="AA93" s="380"/>
      <c r="AB93" s="380"/>
      <c r="AC93" s="381"/>
      <c r="AD93" s="381"/>
      <c r="AE93" s="381"/>
      <c r="AF93" s="381"/>
      <c r="AG93" s="381"/>
      <c r="AH93" s="381"/>
      <c r="AI93" s="381"/>
      <c r="AJ93" s="381"/>
      <c r="AK93" s="381"/>
      <c r="AL93" s="382"/>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row>
    <row r="94" spans="1:60" ht="68.25" customHeight="1">
      <c r="A94" s="276"/>
      <c r="B94" s="481"/>
      <c r="C94" s="489"/>
      <c r="D94" s="489"/>
      <c r="E94" s="489"/>
      <c r="F94" s="489"/>
      <c r="G94" s="525"/>
      <c r="H94" s="525"/>
      <c r="I94" s="528"/>
      <c r="J94" s="476" t="s">
        <v>100</v>
      </c>
      <c r="K94" s="477"/>
      <c r="L94" s="478" t="s">
        <v>101</v>
      </c>
      <c r="M94" s="479"/>
      <c r="N94" s="464"/>
      <c r="O94" s="322"/>
      <c r="P94" s="291"/>
      <c r="Q94" s="442" t="s">
        <v>166</v>
      </c>
      <c r="R94" s="448"/>
      <c r="S94" s="448"/>
      <c r="T94" s="448"/>
      <c r="U94" s="448"/>
      <c r="V94" s="448"/>
      <c r="W94" s="448"/>
      <c r="X94" s="448"/>
      <c r="Y94" s="448"/>
      <c r="Z94" s="448"/>
      <c r="AA94" s="448"/>
      <c r="AB94" s="448"/>
      <c r="AC94" s="448"/>
      <c r="AD94" s="448"/>
      <c r="AE94" s="448"/>
      <c r="AF94" s="448"/>
      <c r="AG94" s="448"/>
      <c r="AH94" s="448"/>
      <c r="AI94" s="448"/>
      <c r="AJ94" s="448"/>
      <c r="AK94" s="448"/>
      <c r="AL94" s="449"/>
      <c r="AM94" s="276"/>
      <c r="AN94" s="276"/>
      <c r="AO94" s="276"/>
      <c r="AP94" s="276"/>
      <c r="AQ94" s="276"/>
      <c r="AR94" s="276"/>
      <c r="AS94" s="276"/>
      <c r="AT94" s="276"/>
      <c r="AU94" s="276"/>
      <c r="AV94" s="276"/>
      <c r="AW94" s="276"/>
      <c r="AX94" s="276"/>
      <c r="AY94" s="276"/>
      <c r="AZ94" s="276"/>
      <c r="BA94" s="276"/>
      <c r="BB94" s="276"/>
      <c r="BC94" s="274"/>
      <c r="BD94" s="274"/>
      <c r="BE94" s="274"/>
      <c r="BF94" s="274"/>
      <c r="BG94" s="274"/>
      <c r="BH94" s="274"/>
    </row>
    <row r="95" spans="1:60" ht="75.75" customHeight="1" thickBot="1">
      <c r="A95" s="276"/>
      <c r="B95" s="481"/>
      <c r="C95" s="490"/>
      <c r="D95" s="490"/>
      <c r="E95" s="490"/>
      <c r="F95" s="490"/>
      <c r="G95" s="490"/>
      <c r="H95" s="526"/>
      <c r="I95" s="529"/>
      <c r="J95" s="435" t="s">
        <v>103</v>
      </c>
      <c r="K95" s="436"/>
      <c r="L95" s="436" t="s">
        <v>103</v>
      </c>
      <c r="M95" s="437"/>
      <c r="N95" s="465"/>
      <c r="O95" s="323"/>
      <c r="P95" s="57"/>
      <c r="Q95" s="450"/>
      <c r="R95" s="451"/>
      <c r="S95" s="451"/>
      <c r="T95" s="451"/>
      <c r="U95" s="451"/>
      <c r="V95" s="451"/>
      <c r="W95" s="451"/>
      <c r="X95" s="451"/>
      <c r="Y95" s="451"/>
      <c r="Z95" s="451"/>
      <c r="AA95" s="451"/>
      <c r="AB95" s="451"/>
      <c r="AC95" s="451"/>
      <c r="AD95" s="451"/>
      <c r="AE95" s="451"/>
      <c r="AF95" s="451"/>
      <c r="AG95" s="451"/>
      <c r="AH95" s="451"/>
      <c r="AI95" s="451"/>
      <c r="AJ95" s="451"/>
      <c r="AK95" s="451"/>
      <c r="AL95" s="452"/>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row>
    <row r="96" spans="1:60" s="11" customFormat="1" ht="13.9" customHeight="1">
      <c r="A96" s="195"/>
      <c r="B96" s="481"/>
      <c r="C96" s="65"/>
      <c r="D96" s="137" t="s">
        <v>142</v>
      </c>
      <c r="E96" s="137" t="s">
        <v>145</v>
      </c>
      <c r="F96" s="113">
        <v>1612763.71</v>
      </c>
      <c r="G96" s="114"/>
      <c r="H96" s="17">
        <f>F96+G96</f>
        <v>1612763.71</v>
      </c>
      <c r="I96" s="394">
        <f>H96</f>
        <v>1612763.71</v>
      </c>
      <c r="J96" s="340">
        <v>1</v>
      </c>
      <c r="K96" s="10">
        <f>I96*J96</f>
        <v>1612763.71</v>
      </c>
      <c r="L96" s="177">
        <f>1-J96</f>
        <v>0</v>
      </c>
      <c r="M96" s="341">
        <f>I96*L96</f>
        <v>0</v>
      </c>
      <c r="N96" s="136"/>
      <c r="O96" s="275"/>
      <c r="P96" s="56"/>
      <c r="Q96" s="326"/>
      <c r="R96" s="326"/>
      <c r="S96" s="326"/>
      <c r="T96" s="326"/>
      <c r="U96" s="326"/>
      <c r="V96" s="326"/>
      <c r="W96" s="326"/>
      <c r="X96" s="327"/>
      <c r="Y96" s="327"/>
      <c r="Z96" s="327"/>
      <c r="AA96" s="327"/>
      <c r="AB96" s="327"/>
      <c r="AC96" s="327"/>
      <c r="AD96" s="327"/>
      <c r="AE96" s="327"/>
      <c r="AF96" s="327"/>
      <c r="AG96" s="327"/>
      <c r="AH96" s="327"/>
      <c r="AI96" s="327"/>
      <c r="AJ96" s="327"/>
      <c r="AK96" s="269"/>
      <c r="AL96" s="269"/>
      <c r="AM96" s="269"/>
      <c r="AN96" s="269"/>
      <c r="AO96" s="269"/>
      <c r="AP96" s="269"/>
      <c r="AQ96" s="269"/>
      <c r="AR96" s="269"/>
      <c r="AS96" s="269"/>
      <c r="AT96" s="269"/>
      <c r="AU96" s="269"/>
      <c r="AV96" s="269"/>
      <c r="AW96" s="269"/>
      <c r="AX96" s="269"/>
      <c r="AY96" s="269"/>
      <c r="AZ96" s="196"/>
      <c r="BA96" s="196"/>
      <c r="BB96" s="196"/>
      <c r="BC96" s="196"/>
      <c r="BD96" s="196"/>
      <c r="BE96" s="196"/>
      <c r="BF96" s="196"/>
      <c r="BG96" s="196"/>
      <c r="BH96" s="196"/>
    </row>
    <row r="97" spans="1:60" s="11" customFormat="1" ht="13.9" customHeight="1">
      <c r="A97" s="195"/>
      <c r="B97" s="481"/>
      <c r="C97" s="65"/>
      <c r="D97" s="137"/>
      <c r="E97" s="137"/>
      <c r="F97" s="113"/>
      <c r="G97" s="114"/>
      <c r="H97" s="17">
        <f t="shared" ref="H97:H102" si="19">F97+G97</f>
        <v>0</v>
      </c>
      <c r="I97" s="394"/>
      <c r="J97" s="364"/>
      <c r="K97" s="3">
        <f t="shared" ref="K97:K102" si="20">I97*J97</f>
        <v>0</v>
      </c>
      <c r="L97" s="153">
        <f t="shared" ref="L97:L102" si="21">1-J97</f>
        <v>1</v>
      </c>
      <c r="M97" s="365">
        <f t="shared" ref="M97:M102" si="22">I97*L97</f>
        <v>0</v>
      </c>
      <c r="N97" s="136"/>
      <c r="O97" s="275"/>
      <c r="P97" s="56"/>
      <c r="Q97" s="453"/>
      <c r="R97" s="454"/>
      <c r="S97" s="454"/>
      <c r="T97" s="454"/>
      <c r="U97" s="454"/>
      <c r="V97" s="454"/>
      <c r="W97" s="454"/>
      <c r="X97" s="454"/>
      <c r="Y97" s="454"/>
      <c r="Z97" s="454"/>
      <c r="AA97" s="454"/>
      <c r="AB97" s="454"/>
      <c r="AC97" s="454"/>
      <c r="AD97" s="454"/>
      <c r="AE97" s="454"/>
      <c r="AF97" s="454"/>
      <c r="AG97" s="454"/>
      <c r="AH97" s="454"/>
      <c r="AI97" s="454"/>
      <c r="AJ97" s="454"/>
      <c r="AK97" s="454"/>
      <c r="AL97" s="454"/>
      <c r="AM97" s="269"/>
      <c r="AN97" s="269"/>
      <c r="AO97" s="269"/>
      <c r="AP97" s="269"/>
      <c r="AQ97" s="269"/>
      <c r="AR97" s="269"/>
      <c r="AS97" s="269"/>
      <c r="AT97" s="269"/>
      <c r="AU97" s="269"/>
      <c r="AV97" s="269"/>
      <c r="AW97" s="269"/>
      <c r="AX97" s="269"/>
      <c r="AY97" s="269"/>
      <c r="AZ97" s="196"/>
      <c r="BA97" s="196"/>
      <c r="BB97" s="196"/>
      <c r="BC97" s="196"/>
      <c r="BD97" s="196"/>
      <c r="BE97" s="196"/>
      <c r="BF97" s="196"/>
      <c r="BG97" s="196"/>
      <c r="BH97" s="196"/>
    </row>
    <row r="98" spans="1:60" s="11" customFormat="1" ht="13.9" customHeight="1">
      <c r="A98" s="195"/>
      <c r="B98" s="482"/>
      <c r="C98" s="65"/>
      <c r="D98" s="137"/>
      <c r="E98" s="137"/>
      <c r="F98" s="113"/>
      <c r="G98" s="114"/>
      <c r="H98" s="17">
        <f t="shared" si="19"/>
        <v>0</v>
      </c>
      <c r="I98" s="394"/>
      <c r="J98" s="364"/>
      <c r="K98" s="3">
        <f t="shared" si="20"/>
        <v>0</v>
      </c>
      <c r="L98" s="153">
        <f t="shared" si="21"/>
        <v>1</v>
      </c>
      <c r="M98" s="365">
        <f t="shared" si="22"/>
        <v>0</v>
      </c>
      <c r="N98" s="136"/>
      <c r="O98" s="275"/>
      <c r="P98" s="56"/>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269"/>
      <c r="AN98" s="269"/>
      <c r="AO98" s="269"/>
      <c r="AP98" s="269"/>
      <c r="AQ98" s="269"/>
      <c r="AR98" s="269"/>
      <c r="AS98" s="269"/>
      <c r="AT98" s="269"/>
      <c r="AU98" s="269"/>
      <c r="AV98" s="269"/>
      <c r="AW98" s="269"/>
      <c r="AX98" s="269"/>
      <c r="AY98" s="269"/>
      <c r="AZ98" s="196"/>
      <c r="BA98" s="196"/>
      <c r="BB98" s="196"/>
      <c r="BC98" s="196"/>
      <c r="BD98" s="196"/>
      <c r="BE98" s="196"/>
      <c r="BF98" s="196"/>
      <c r="BG98" s="196"/>
      <c r="BH98" s="196"/>
    </row>
    <row r="99" spans="1:60" s="11" customFormat="1" ht="13.9" customHeight="1">
      <c r="A99" s="195"/>
      <c r="B99" s="482"/>
      <c r="C99" s="65"/>
      <c r="D99" s="137"/>
      <c r="E99" s="137"/>
      <c r="F99" s="113"/>
      <c r="G99" s="114"/>
      <c r="H99" s="17">
        <f t="shared" si="19"/>
        <v>0</v>
      </c>
      <c r="I99" s="394"/>
      <c r="J99" s="364"/>
      <c r="K99" s="3">
        <f t="shared" si="20"/>
        <v>0</v>
      </c>
      <c r="L99" s="153">
        <f t="shared" si="21"/>
        <v>1</v>
      </c>
      <c r="M99" s="365">
        <f t="shared" si="22"/>
        <v>0</v>
      </c>
      <c r="N99" s="136"/>
      <c r="O99" s="275"/>
      <c r="P99" s="56"/>
      <c r="Q99" s="328"/>
      <c r="R99" s="328"/>
      <c r="S99" s="272"/>
      <c r="T99" s="272"/>
      <c r="U99" s="272"/>
      <c r="V99" s="272"/>
      <c r="W99" s="272"/>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196"/>
      <c r="BA99" s="196"/>
      <c r="BB99" s="196"/>
      <c r="BC99" s="196"/>
      <c r="BD99" s="196"/>
      <c r="BE99" s="196"/>
      <c r="BF99" s="196"/>
      <c r="BG99" s="196"/>
      <c r="BH99" s="196"/>
    </row>
    <row r="100" spans="1:60" s="11" customFormat="1" ht="13.9" customHeight="1">
      <c r="A100" s="195"/>
      <c r="B100" s="482"/>
      <c r="C100" s="65"/>
      <c r="D100" s="137"/>
      <c r="E100" s="137"/>
      <c r="F100" s="113"/>
      <c r="G100" s="114"/>
      <c r="H100" s="17">
        <f t="shared" si="19"/>
        <v>0</v>
      </c>
      <c r="I100" s="394"/>
      <c r="J100" s="364"/>
      <c r="K100" s="3">
        <f t="shared" si="20"/>
        <v>0</v>
      </c>
      <c r="L100" s="153">
        <f t="shared" si="21"/>
        <v>1</v>
      </c>
      <c r="M100" s="365">
        <f t="shared" si="22"/>
        <v>0</v>
      </c>
      <c r="N100" s="136"/>
      <c r="O100" s="275"/>
      <c r="P100" s="56"/>
      <c r="Q100" s="56"/>
      <c r="R100" s="56"/>
      <c r="S100" s="15"/>
      <c r="T100" s="15"/>
      <c r="U100" s="15"/>
      <c r="V100" s="15"/>
      <c r="W100" s="15"/>
      <c r="X100" s="1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row>
    <row r="101" spans="1:60" s="11" customFormat="1" ht="13.9" customHeight="1">
      <c r="A101" s="195"/>
      <c r="B101" s="482"/>
      <c r="C101" s="65"/>
      <c r="D101" s="66"/>
      <c r="E101" s="248"/>
      <c r="F101" s="113"/>
      <c r="G101" s="114"/>
      <c r="H101" s="17">
        <f t="shared" si="19"/>
        <v>0</v>
      </c>
      <c r="I101" s="394"/>
      <c r="J101" s="364"/>
      <c r="K101" s="3">
        <f t="shared" si="20"/>
        <v>0</v>
      </c>
      <c r="L101" s="153">
        <f t="shared" si="21"/>
        <v>1</v>
      </c>
      <c r="M101" s="365">
        <f t="shared" si="22"/>
        <v>0</v>
      </c>
      <c r="N101" s="136"/>
      <c r="O101" s="275"/>
      <c r="P101" s="56"/>
      <c r="Q101" s="56"/>
      <c r="R101" s="56"/>
      <c r="S101" s="15"/>
      <c r="T101" s="15"/>
      <c r="U101" s="15"/>
      <c r="V101" s="15"/>
      <c r="W101" s="15"/>
      <c r="X101" s="1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row>
    <row r="102" spans="1:60" s="11" customFormat="1" ht="13.9" customHeight="1" thickBot="1">
      <c r="A102" s="195"/>
      <c r="B102" s="482"/>
      <c r="C102" s="65"/>
      <c r="D102" s="66" t="s">
        <v>225</v>
      </c>
      <c r="E102" s="66" t="s">
        <v>224</v>
      </c>
      <c r="F102" s="113">
        <v>193531.68</v>
      </c>
      <c r="G102" s="114"/>
      <c r="H102" s="17">
        <f t="shared" si="19"/>
        <v>193531.68</v>
      </c>
      <c r="I102" s="394">
        <f>H102*M5</f>
        <v>220626.11519999997</v>
      </c>
      <c r="J102" s="438">
        <v>1</v>
      </c>
      <c r="K102" s="439">
        <f t="shared" si="20"/>
        <v>220626.11519999997</v>
      </c>
      <c r="L102" s="440">
        <f t="shared" si="21"/>
        <v>0</v>
      </c>
      <c r="M102" s="441">
        <f t="shared" si="22"/>
        <v>0</v>
      </c>
      <c r="N102" s="136"/>
      <c r="O102" s="275"/>
      <c r="P102" s="56"/>
      <c r="Q102" s="15" t="s">
        <v>156</v>
      </c>
      <c r="R102" s="56"/>
      <c r="S102" s="15"/>
      <c r="T102" s="15"/>
      <c r="U102" s="15"/>
      <c r="V102" s="15"/>
      <c r="W102" s="15"/>
      <c r="X102" s="1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row>
    <row r="103" spans="1:60" s="11" customFormat="1" ht="31.9" customHeight="1" thickBot="1">
      <c r="A103" s="196"/>
      <c r="B103" s="482"/>
      <c r="C103" s="215" t="s">
        <v>140</v>
      </c>
      <c r="D103" s="215"/>
      <c r="E103" s="216"/>
      <c r="F103" s="254">
        <f>SUM(F96:F102)</f>
        <v>1806295.39</v>
      </c>
      <c r="G103" s="193">
        <f>SUM(G96:G102)</f>
        <v>0</v>
      </c>
      <c r="H103" s="193">
        <f>SUM(H96:H102)</f>
        <v>1806295.39</v>
      </c>
      <c r="I103" s="350">
        <f>SUM(I96:I102)</f>
        <v>1833389.8251999998</v>
      </c>
      <c r="J103" s="466">
        <f>SUM(K96:K102)</f>
        <v>1833389.8251999998</v>
      </c>
      <c r="K103" s="467"/>
      <c r="L103" s="468">
        <f>SUM(M96:M102)</f>
        <v>0</v>
      </c>
      <c r="M103" s="469"/>
      <c r="N103" s="384">
        <f>IF(AND(I103&gt;0,I103&lt;300000),ROUNDUP(I103,-4),IF(I103&gt;=300000,ROUNDUP(I103,-5),0))</f>
        <v>1900000</v>
      </c>
      <c r="O103" s="321"/>
      <c r="P103" s="80" t="s">
        <v>62</v>
      </c>
      <c r="Q103" s="15"/>
      <c r="R103" s="15"/>
      <c r="S103" s="15"/>
      <c r="T103" s="15"/>
      <c r="U103" s="15"/>
      <c r="V103" s="15"/>
      <c r="W103" s="15"/>
      <c r="X103" s="1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row>
    <row r="104" spans="1:60" s="11" customFormat="1" ht="43.9" customHeight="1" thickBot="1">
      <c r="A104" s="196"/>
      <c r="B104" s="415" t="s">
        <v>137</v>
      </c>
      <c r="C104" s="241"/>
      <c r="D104" s="241"/>
      <c r="E104" s="241"/>
      <c r="F104" s="242">
        <f>F103</f>
        <v>1806295.39</v>
      </c>
      <c r="G104" s="242">
        <f>G103</f>
        <v>0</v>
      </c>
      <c r="H104" s="242">
        <f>H103</f>
        <v>1806295.39</v>
      </c>
      <c r="I104" s="358">
        <f>I103</f>
        <v>1833389.8251999998</v>
      </c>
      <c r="J104" s="460">
        <f>J103</f>
        <v>1833389.8251999998</v>
      </c>
      <c r="K104" s="459"/>
      <c r="L104" s="458">
        <f>L103</f>
        <v>0</v>
      </c>
      <c r="M104" s="461"/>
      <c r="N104" s="359">
        <f>N103</f>
        <v>1900000</v>
      </c>
      <c r="O104" s="244"/>
      <c r="Q104" s="15"/>
      <c r="R104" s="15"/>
      <c r="S104" s="15"/>
      <c r="T104" s="15"/>
      <c r="U104" s="15"/>
      <c r="V104" s="15"/>
      <c r="W104" s="15"/>
      <c r="X104" s="1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row>
    <row r="105" spans="1:60" s="11" customFormat="1" ht="14.25" customHeight="1">
      <c r="A105" s="196"/>
      <c r="B105" s="12"/>
      <c r="C105" s="13"/>
      <c r="D105" s="13"/>
      <c r="E105" s="13"/>
      <c r="F105" s="13"/>
      <c r="G105" s="13"/>
      <c r="H105" s="13"/>
      <c r="I105" s="13"/>
      <c r="J105" s="13"/>
      <c r="K105" s="13"/>
      <c r="L105" s="13"/>
      <c r="M105" s="13"/>
      <c r="N105" s="13"/>
      <c r="O105" s="13"/>
      <c r="P105" s="14"/>
      <c r="Q105" s="15"/>
      <c r="R105" s="15"/>
      <c r="S105" s="15"/>
      <c r="T105" s="15"/>
      <c r="U105" s="15"/>
      <c r="V105" s="15"/>
      <c r="W105" s="15"/>
      <c r="X105" s="1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row>
    <row r="106" spans="1:60" ht="21" thickBot="1">
      <c r="A106" s="287"/>
      <c r="B106" s="69"/>
      <c r="C106" s="70"/>
      <c r="D106" s="69"/>
      <c r="E106" s="69"/>
      <c r="F106" s="71"/>
      <c r="G106" s="71"/>
      <c r="H106" s="81"/>
      <c r="I106" s="81"/>
      <c r="J106" s="81"/>
      <c r="K106" s="81"/>
      <c r="L106" s="81"/>
      <c r="M106" s="81"/>
      <c r="N106" s="81"/>
      <c r="O106" s="81"/>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row>
    <row r="107" spans="1:60" ht="48" customHeight="1">
      <c r="A107" s="276"/>
      <c r="B107" s="493" t="s">
        <v>0</v>
      </c>
      <c r="C107" s="488" t="s">
        <v>19</v>
      </c>
      <c r="D107" s="488" t="s">
        <v>20</v>
      </c>
      <c r="E107" s="488" t="s">
        <v>21</v>
      </c>
      <c r="F107" s="488" t="s">
        <v>22</v>
      </c>
      <c r="G107" s="524" t="s">
        <v>74</v>
      </c>
      <c r="H107" s="524" t="s">
        <v>23</v>
      </c>
      <c r="I107" s="551" t="s">
        <v>28</v>
      </c>
      <c r="J107" s="554"/>
      <c r="K107" s="555"/>
      <c r="L107" s="13"/>
      <c r="M107" s="13"/>
      <c r="N107" s="276"/>
      <c r="O107" s="322"/>
      <c r="P107" s="57"/>
      <c r="Q107" s="56"/>
      <c r="R107" s="56"/>
      <c r="S107" s="56"/>
      <c r="T107" s="56"/>
      <c r="U107" s="56"/>
      <c r="V107" s="56"/>
      <c r="W107" s="56"/>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4"/>
      <c r="BE107" s="274"/>
      <c r="BF107" s="274"/>
      <c r="BG107" s="274"/>
      <c r="BH107" s="274"/>
    </row>
    <row r="108" spans="1:60" ht="45.75" customHeight="1">
      <c r="A108" s="276"/>
      <c r="B108" s="494"/>
      <c r="C108" s="496"/>
      <c r="D108" s="496"/>
      <c r="E108" s="496"/>
      <c r="F108" s="496"/>
      <c r="G108" s="549"/>
      <c r="H108" s="549"/>
      <c r="I108" s="552"/>
      <c r="J108" s="554"/>
      <c r="K108" s="555"/>
      <c r="L108" s="329"/>
      <c r="M108" s="13"/>
      <c r="N108" s="276"/>
      <c r="O108" s="322"/>
      <c r="P108" s="291"/>
      <c r="Q108" s="292"/>
      <c r="R108" s="292"/>
      <c r="S108" s="292"/>
      <c r="T108" s="292"/>
      <c r="U108" s="292"/>
      <c r="V108" s="292"/>
      <c r="W108" s="292"/>
      <c r="X108" s="293"/>
      <c r="Y108" s="293"/>
      <c r="Z108" s="293"/>
      <c r="AA108" s="293"/>
      <c r="AB108" s="293"/>
      <c r="AC108" s="293"/>
      <c r="AD108" s="293"/>
      <c r="AE108" s="293"/>
      <c r="AF108" s="293"/>
      <c r="AG108" s="293"/>
      <c r="AH108" s="293"/>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4"/>
      <c r="BD108" s="274"/>
      <c r="BE108" s="274"/>
      <c r="BF108" s="274"/>
      <c r="BG108" s="274"/>
      <c r="BH108" s="274"/>
    </row>
    <row r="109" spans="1:60" ht="1.5" customHeight="1">
      <c r="A109" s="276"/>
      <c r="B109" s="495"/>
      <c r="C109" s="497"/>
      <c r="D109" s="497"/>
      <c r="E109" s="497"/>
      <c r="F109" s="497"/>
      <c r="G109" s="497"/>
      <c r="H109" s="550"/>
      <c r="I109" s="553"/>
      <c r="J109" s="556"/>
      <c r="K109" s="555"/>
      <c r="L109" s="330"/>
      <c r="M109" s="330"/>
      <c r="N109" s="276"/>
      <c r="O109" s="323"/>
      <c r="P109" s="57"/>
      <c r="Q109" s="56"/>
      <c r="R109" s="56"/>
      <c r="S109" s="56"/>
      <c r="T109" s="56"/>
      <c r="U109" s="56"/>
      <c r="V109" s="56"/>
      <c r="W109" s="56"/>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row>
    <row r="110" spans="1:60" s="11" customFormat="1" ht="99" customHeight="1">
      <c r="A110" s="196"/>
      <c r="B110" s="335" t="s">
        <v>152</v>
      </c>
      <c r="C110" s="414" t="s">
        <v>138</v>
      </c>
      <c r="D110" s="333"/>
      <c r="E110" s="334"/>
      <c r="F110" s="115"/>
      <c r="G110" s="119"/>
      <c r="H110" s="3">
        <f>F110+G110</f>
        <v>0</v>
      </c>
      <c r="I110" s="395">
        <f>H110*$M$5</f>
        <v>0</v>
      </c>
      <c r="J110" s="557"/>
      <c r="K110" s="555"/>
      <c r="L110" s="331"/>
      <c r="M110" s="332"/>
      <c r="N110" s="269"/>
      <c r="O110" s="275"/>
      <c r="P110" s="14"/>
      <c r="Q110" s="15"/>
      <c r="R110" s="15"/>
      <c r="S110" s="15"/>
      <c r="T110" s="15"/>
      <c r="U110" s="15"/>
      <c r="V110" s="15"/>
      <c r="W110" s="15"/>
      <c r="X110" s="1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row>
    <row r="111" spans="1:60" s="11" customFormat="1" ht="43.5" customHeight="1" thickBot="1">
      <c r="A111" s="196"/>
      <c r="B111" s="491" t="s">
        <v>199</v>
      </c>
      <c r="C111" s="492"/>
      <c r="D111" s="492"/>
      <c r="E111" s="492"/>
      <c r="F111" s="336">
        <f>F110</f>
        <v>0</v>
      </c>
      <c r="G111" s="336">
        <f>G110</f>
        <v>0</v>
      </c>
      <c r="H111" s="336">
        <f>H110</f>
        <v>0</v>
      </c>
      <c r="I111" s="389">
        <f>I110</f>
        <v>0</v>
      </c>
      <c r="J111" s="558" t="s">
        <v>169</v>
      </c>
      <c r="K111" s="559"/>
      <c r="L111" s="80"/>
      <c r="M111" s="13"/>
      <c r="N111" s="269"/>
      <c r="O111" s="244"/>
      <c r="P111" s="14"/>
      <c r="Q111" s="15"/>
      <c r="R111" s="15"/>
      <c r="S111" s="15"/>
      <c r="T111" s="15"/>
      <c r="U111" s="15"/>
      <c r="V111" s="15"/>
      <c r="W111" s="15"/>
      <c r="X111" s="1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row>
    <row r="112" spans="1:60" s="269" customFormat="1" ht="43.5" customHeight="1" thickBot="1">
      <c r="B112" s="339"/>
      <c r="C112" s="337"/>
      <c r="D112" s="337"/>
      <c r="E112" s="337"/>
      <c r="F112" s="244"/>
      <c r="G112" s="244"/>
      <c r="H112" s="244"/>
      <c r="I112" s="244"/>
      <c r="J112" s="270"/>
      <c r="K112" s="338"/>
      <c r="L112" s="244"/>
      <c r="M112" s="13"/>
      <c r="O112" s="244"/>
      <c r="P112" s="271"/>
      <c r="Q112" s="272"/>
      <c r="R112" s="272"/>
      <c r="S112" s="272"/>
      <c r="T112" s="272"/>
      <c r="U112" s="272"/>
      <c r="V112" s="272"/>
      <c r="W112" s="272"/>
    </row>
    <row r="113" spans="1:60" s="269" customFormat="1" ht="84.75" customHeight="1" thickBot="1">
      <c r="B113" s="485" t="s">
        <v>176</v>
      </c>
      <c r="C113" s="486"/>
      <c r="D113" s="486"/>
      <c r="E113" s="487"/>
      <c r="F113" s="396" t="s">
        <v>171</v>
      </c>
      <c r="G113" s="396" t="s">
        <v>172</v>
      </c>
      <c r="H113" s="396" t="s">
        <v>174</v>
      </c>
      <c r="I113" s="396" t="s">
        <v>173</v>
      </c>
      <c r="J113" s="547" t="s">
        <v>175</v>
      </c>
      <c r="K113" s="548"/>
      <c r="L113" s="244"/>
      <c r="M113" s="13"/>
      <c r="O113" s="244"/>
      <c r="P113" s="271"/>
      <c r="Q113" s="272"/>
      <c r="R113" s="272"/>
      <c r="S113" s="272"/>
      <c r="T113" s="272"/>
      <c r="U113" s="272"/>
      <c r="V113" s="272"/>
      <c r="W113" s="272"/>
    </row>
    <row r="114" spans="1:60" s="11" customFormat="1" ht="27.95" customHeight="1" thickBot="1">
      <c r="A114" s="196"/>
      <c r="B114" s="483" t="s">
        <v>178</v>
      </c>
      <c r="C114" s="484"/>
      <c r="D114" s="484"/>
      <c r="E114" s="484"/>
      <c r="F114" s="390">
        <f>F104+F91+F61+F111</f>
        <v>13030590.390000001</v>
      </c>
      <c r="G114" s="390">
        <f>G104+G91+G61+G111</f>
        <v>1972808.47</v>
      </c>
      <c r="H114" s="390">
        <f>F114+G114</f>
        <v>15003398.860000001</v>
      </c>
      <c r="I114" s="390">
        <f>I111+I104+I91+I61</f>
        <v>16878087.780999999</v>
      </c>
      <c r="J114" s="546">
        <f>I111+N104+N91+N61</f>
        <v>17170000</v>
      </c>
      <c r="K114" s="461"/>
      <c r="L114" s="244"/>
      <c r="M114" s="244"/>
      <c r="N114" s="324"/>
      <c r="O114" s="324"/>
      <c r="P114" s="16"/>
      <c r="Q114" s="16"/>
      <c r="R114" s="16"/>
      <c r="S114" s="16"/>
      <c r="T114" s="16"/>
      <c r="U114" s="16"/>
      <c r="V114" s="16"/>
      <c r="W114" s="16"/>
      <c r="X114" s="1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row>
    <row r="115" spans="1:60" s="11" customFormat="1" ht="27.95" customHeight="1" thickBot="1">
      <c r="A115" s="196"/>
      <c r="B115" s="483" t="s">
        <v>177</v>
      </c>
      <c r="C115" s="484"/>
      <c r="D115" s="484"/>
      <c r="E115" s="484"/>
      <c r="F115" s="390">
        <f>F114-F111</f>
        <v>13030590.390000001</v>
      </c>
      <c r="G115" s="390">
        <f>G114-G111</f>
        <v>1972808.47</v>
      </c>
      <c r="H115" s="390">
        <f>H114-H111</f>
        <v>15003398.860000001</v>
      </c>
      <c r="I115" s="390">
        <f>I104+I91+I61</f>
        <v>16878087.780999999</v>
      </c>
      <c r="J115" s="544">
        <f>J114-I111</f>
        <v>17170000</v>
      </c>
      <c r="K115" s="545"/>
      <c r="L115" s="244"/>
      <c r="M115" s="244"/>
      <c r="N115" s="324"/>
      <c r="O115" s="324"/>
      <c r="P115" s="16"/>
      <c r="Q115" s="16"/>
      <c r="R115" s="16"/>
      <c r="S115" s="16"/>
      <c r="T115" s="16"/>
      <c r="U115" s="16"/>
      <c r="V115" s="16"/>
      <c r="W115" s="16"/>
      <c r="X115" s="1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row>
    <row r="116" spans="1:60" ht="80.099999999999994" customHeight="1" thickBot="1">
      <c r="B116" s="72" t="s">
        <v>13</v>
      </c>
      <c r="C116" s="20" t="s">
        <v>226</v>
      </c>
      <c r="D116" s="20"/>
      <c r="E116" s="20"/>
      <c r="F116" s="73" t="s">
        <v>9</v>
      </c>
      <c r="G116" s="20"/>
      <c r="H116" s="20"/>
      <c r="I116" s="20"/>
      <c r="J116" s="20"/>
      <c r="K116" s="20"/>
      <c r="L116" s="20"/>
      <c r="M116" s="287"/>
      <c r="N116" s="287"/>
      <c r="O116" s="274"/>
    </row>
    <row r="117" spans="1:60" ht="80.099999999999994" customHeight="1" thickBot="1">
      <c r="B117" s="72" t="s">
        <v>14</v>
      </c>
      <c r="C117" s="74"/>
      <c r="D117" s="74" t="s">
        <v>227</v>
      </c>
      <c r="E117" s="74"/>
      <c r="F117" s="73" t="s">
        <v>11</v>
      </c>
      <c r="G117" s="20"/>
      <c r="H117" s="20"/>
      <c r="I117" s="20"/>
      <c r="J117" s="20"/>
      <c r="K117" s="20"/>
      <c r="L117" s="20"/>
      <c r="M117" s="287"/>
      <c r="N117" s="287"/>
      <c r="O117" s="274"/>
    </row>
    <row r="118" spans="1:60" ht="80.099999999999994" customHeight="1" thickBot="1">
      <c r="B118" s="75"/>
      <c r="C118" s="74"/>
      <c r="D118" s="74"/>
      <c r="E118" s="74"/>
      <c r="F118" s="73" t="s">
        <v>12</v>
      </c>
      <c r="G118" s="20"/>
      <c r="H118" s="20"/>
      <c r="I118" s="20"/>
      <c r="J118" s="20"/>
      <c r="K118" s="20"/>
      <c r="L118" s="20"/>
      <c r="M118" s="287"/>
      <c r="N118" s="287"/>
      <c r="O118" s="274"/>
    </row>
    <row r="119" spans="1:60" ht="80.099999999999994" customHeight="1" thickBot="1">
      <c r="B119" s="75"/>
      <c r="C119" s="76"/>
      <c r="D119" s="74"/>
      <c r="E119" s="74"/>
      <c r="F119" s="77" t="s">
        <v>10</v>
      </c>
      <c r="G119" s="74"/>
      <c r="H119" s="78"/>
      <c r="I119" s="74"/>
      <c r="J119" s="74"/>
      <c r="K119" s="74"/>
      <c r="L119" s="74"/>
      <c r="M119" s="287"/>
      <c r="N119" s="287"/>
      <c r="O119" s="274"/>
    </row>
    <row r="120" spans="1:60">
      <c r="M120" s="287"/>
      <c r="N120" s="287"/>
    </row>
    <row r="121" spans="1:60">
      <c r="M121" s="287"/>
      <c r="N121" s="287"/>
    </row>
    <row r="122" spans="1:60">
      <c r="M122" s="287"/>
      <c r="N122" s="287"/>
    </row>
    <row r="123" spans="1:60">
      <c r="M123" s="287"/>
      <c r="N123" s="287"/>
    </row>
    <row r="128" spans="1:60" s="325" customFormat="1">
      <c r="A128" s="290"/>
      <c r="F128" s="385"/>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0"/>
      <c r="AZ128" s="290"/>
      <c r="BA128" s="290"/>
      <c r="BB128" s="290"/>
      <c r="BC128" s="290"/>
      <c r="BD128" s="290"/>
      <c r="BE128" s="290"/>
      <c r="BF128" s="290"/>
      <c r="BG128" s="290"/>
      <c r="BH128" s="290"/>
    </row>
    <row r="129" spans="1:60" s="377" customFormat="1" ht="15">
      <c r="A129" s="376"/>
    </row>
    <row r="130" spans="1:60" s="325" customFormat="1">
      <c r="A130" s="290"/>
      <c r="F130" s="385"/>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0"/>
      <c r="AY130" s="290"/>
      <c r="AZ130" s="290"/>
      <c r="BA130" s="290"/>
      <c r="BB130" s="290"/>
      <c r="BC130" s="290"/>
      <c r="BD130" s="290"/>
      <c r="BE130" s="290"/>
      <c r="BF130" s="290"/>
      <c r="BG130" s="290"/>
      <c r="BH130" s="290"/>
    </row>
  </sheetData>
  <mergeCells count="99">
    <mergeCell ref="F93:F95"/>
    <mergeCell ref="G93:G95"/>
    <mergeCell ref="J115:K115"/>
    <mergeCell ref="H93:H95"/>
    <mergeCell ref="I93:I95"/>
    <mergeCell ref="J93:M93"/>
    <mergeCell ref="J114:K114"/>
    <mergeCell ref="J113:K113"/>
    <mergeCell ref="H107:H109"/>
    <mergeCell ref="I107:I109"/>
    <mergeCell ref="J107:K109"/>
    <mergeCell ref="J110:K110"/>
    <mergeCell ref="J111:K111"/>
    <mergeCell ref="G107:G109"/>
    <mergeCell ref="F107:F109"/>
    <mergeCell ref="J104:K104"/>
    <mergeCell ref="G64:G66"/>
    <mergeCell ref="H64:H66"/>
    <mergeCell ref="I64:I66"/>
    <mergeCell ref="J64:M64"/>
    <mergeCell ref="N64:N66"/>
    <mergeCell ref="J65:K65"/>
    <mergeCell ref="L65:M65"/>
    <mergeCell ref="B64:B66"/>
    <mergeCell ref="C64:C66"/>
    <mergeCell ref="D64:D66"/>
    <mergeCell ref="E64:E66"/>
    <mergeCell ref="F64:F66"/>
    <mergeCell ref="B11:B25"/>
    <mergeCell ref="J18:K18"/>
    <mergeCell ref="L18:M18"/>
    <mergeCell ref="C38:E38"/>
    <mergeCell ref="C46:E46"/>
    <mergeCell ref="J25:K25"/>
    <mergeCell ref="L25:M25"/>
    <mergeCell ref="J38:K38"/>
    <mergeCell ref="L38:M38"/>
    <mergeCell ref="C56:E56"/>
    <mergeCell ref="B28:B58"/>
    <mergeCell ref="B2:N2"/>
    <mergeCell ref="B3:B5"/>
    <mergeCell ref="B6:N6"/>
    <mergeCell ref="F5:J5"/>
    <mergeCell ref="K3:L3"/>
    <mergeCell ref="K4:L4"/>
    <mergeCell ref="K5:L5"/>
    <mergeCell ref="I3:J3"/>
    <mergeCell ref="G8:G10"/>
    <mergeCell ref="H8:H10"/>
    <mergeCell ref="I8:I10"/>
    <mergeCell ref="N8:N10"/>
    <mergeCell ref="B8:B10"/>
    <mergeCell ref="J46:K46"/>
    <mergeCell ref="C8:C10"/>
    <mergeCell ref="D8:D10"/>
    <mergeCell ref="E8:E10"/>
    <mergeCell ref="F8:F10"/>
    <mergeCell ref="J8:M8"/>
    <mergeCell ref="J9:K9"/>
    <mergeCell ref="L9:M9"/>
    <mergeCell ref="B93:B103"/>
    <mergeCell ref="B67:B89"/>
    <mergeCell ref="B114:E114"/>
    <mergeCell ref="B113:E113"/>
    <mergeCell ref="B115:E115"/>
    <mergeCell ref="C93:C95"/>
    <mergeCell ref="D93:D95"/>
    <mergeCell ref="E93:E95"/>
    <mergeCell ref="B111:E111"/>
    <mergeCell ref="B107:B109"/>
    <mergeCell ref="C107:C109"/>
    <mergeCell ref="D107:D109"/>
    <mergeCell ref="E107:E109"/>
    <mergeCell ref="L104:M104"/>
    <mergeCell ref="J103:K103"/>
    <mergeCell ref="L103:M103"/>
    <mergeCell ref="L46:M46"/>
    <mergeCell ref="J61:K61"/>
    <mergeCell ref="L61:M61"/>
    <mergeCell ref="J82:K82"/>
    <mergeCell ref="L82:M82"/>
    <mergeCell ref="J56:K56"/>
    <mergeCell ref="L56:M56"/>
    <mergeCell ref="J58:K58"/>
    <mergeCell ref="L58:M58"/>
    <mergeCell ref="J94:K94"/>
    <mergeCell ref="L94:M94"/>
    <mergeCell ref="Q9:AL10"/>
    <mergeCell ref="Q65:AL66"/>
    <mergeCell ref="Q94:AL95"/>
    <mergeCell ref="Q97:AL98"/>
    <mergeCell ref="J89:K89"/>
    <mergeCell ref="L89:M89"/>
    <mergeCell ref="J91:K91"/>
    <mergeCell ref="L91:M91"/>
    <mergeCell ref="J26:K26"/>
    <mergeCell ref="L26:M26"/>
    <mergeCell ref="P22:Q22"/>
    <mergeCell ref="N93:N95"/>
  </mergeCells>
  <printOptions horizontalCentered="1" verticalCentered="1"/>
  <pageMargins left="0.25" right="0.25" top="0.19" bottom="0.18" header="0" footer="0.19"/>
  <pageSetup paperSize="3" scale="23" orientation="landscape" r:id="rId1"/>
  <headerFooter alignWithMargins="0">
    <oddFooter>&amp;R&amp;"Arial,Bold"&amp;12Form Template Updated April 2012</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28C1B3BF-29F9-437A-9518-BDD168021E90}">
          <x14:formula1>
            <xm:f>'Lists for Dropdown Menus'!$C$2:$C$5</xm:f>
          </x14:formula1>
          <xm:sqref>D20:D24</xm:sqref>
        </x14:dataValidation>
        <x14:dataValidation type="list" allowBlank="1" showInputMessage="1" showErrorMessage="1" xr:uid="{F5A59D78-583C-458A-936F-95B2FF2D2080}">
          <x14:formula1>
            <xm:f>'Lists for Dropdown Menus'!$B$2:$B$5</xm:f>
          </x14:formula1>
          <xm:sqref>D11:D17</xm:sqref>
        </x14:dataValidation>
        <x14:dataValidation type="list" allowBlank="1" showInputMessage="1" showErrorMessage="1" xr:uid="{6107EDCD-5FAA-44EF-A6DE-460382ACFD42}">
          <x14:formula1>
            <xm:f>'Lists for Dropdown Menus'!$I$2:$I$3</xm:f>
          </x14:formula1>
          <xm:sqref>E85:E88 E68:E81</xm:sqref>
        </x14:dataValidation>
        <x14:dataValidation type="list" allowBlank="1" showInputMessage="1" showErrorMessage="1" xr:uid="{9B76041D-B1AF-4F30-8FD3-42BE1472555C}">
          <x14:formula1>
            <xm:f>'Lists for Dropdown Menus'!$E$3:$E$7</xm:f>
          </x14:formula1>
          <xm:sqref>D40:D45</xm:sqref>
        </x14:dataValidation>
        <x14:dataValidation type="list" allowBlank="1" showInputMessage="1" showErrorMessage="1" xr:uid="{AFF0C2AA-C17E-41CC-8A5B-844BD43B7BDB}">
          <x14:formula1>
            <xm:f>'Lists for Dropdown Menus'!$F$3:$F$9</xm:f>
          </x14:formula1>
          <xm:sqref>D48:D55</xm:sqref>
        </x14:dataValidation>
        <x14:dataValidation type="list" allowBlank="1" showInputMessage="1" showErrorMessage="1" xr:uid="{B029F7E6-9766-4A6A-A179-F19C7E0761E9}">
          <x14:formula1>
            <xm:f>'Lists for Dropdown Menus'!$H$2:$H$3</xm:f>
          </x14:formula1>
          <xm:sqref>D85:D88</xm:sqref>
        </x14:dataValidation>
        <x14:dataValidation type="list" allowBlank="1" showInputMessage="1" showErrorMessage="1" xr:uid="{EBEF6972-1A18-4B03-AD13-87BD8B22CEA0}">
          <x14:formula1>
            <xm:f>'Lists for Dropdown Menus'!$G$2:$G$8</xm:f>
          </x14:formula1>
          <xm:sqref>D68:D81</xm:sqref>
        </x14:dataValidation>
        <x14:dataValidation type="list" allowBlank="1" showInputMessage="1" showErrorMessage="1" xr:uid="{C7DB70DE-66D3-450E-B56C-5DE604E4FD2F}">
          <x14:formula1>
            <xm:f>'Lists for Dropdown Menus'!$J$2:$J$7</xm:f>
          </x14:formula1>
          <xm:sqref>D96:D100</xm:sqref>
        </x14:dataValidation>
        <x14:dataValidation type="list" allowBlank="1" showInputMessage="1" showErrorMessage="1" xr:uid="{E15E9F1B-9602-40DD-B63A-103D1F6C2642}">
          <x14:formula1>
            <xm:f>'Lists for Dropdown Menus'!$K$2:$K$6</xm:f>
          </x14:formula1>
          <xm:sqref>E96:E100</xm:sqref>
        </x14:dataValidation>
        <x14:dataValidation type="list" allowBlank="1" showInputMessage="1" showErrorMessage="1" xr:uid="{C8088EDC-A1B6-4536-933A-43BB9A4F8BA1}">
          <x14:formula1>
            <xm:f>'Lists for Dropdown Menus'!$D$3:$D$12</xm:f>
          </x14:formula1>
          <xm:sqref>D28:D37</xm:sqref>
        </x14:dataValidation>
        <x14:dataValidation type="list" allowBlank="1" showInputMessage="1" showErrorMessage="1" xr:uid="{89B27965-03F2-407C-A6D7-22536DD4E430}">
          <x14:formula1>
            <xm:f>'Lists for Dropdown Menus'!$A$2:$A$16</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topLeftCell="A26" workbookViewId="0">
      <selection activeCell="K28" sqref="K28"/>
    </sheetView>
  </sheetViews>
  <sheetFormatPr defaultColWidth="9.140625" defaultRowHeight="12.75"/>
  <cols>
    <col min="1" max="1" width="17.85546875" style="1" customWidth="1"/>
    <col min="2" max="2" width="9.5703125" style="1" customWidth="1"/>
    <col min="3" max="3" width="11.42578125" style="1" customWidth="1"/>
    <col min="4" max="4" width="9.5703125" style="1" customWidth="1"/>
    <col min="5" max="5" width="11.5703125" style="1" customWidth="1"/>
    <col min="6" max="10" width="9.5703125" style="1" customWidth="1"/>
    <col min="11" max="11" width="16.5703125" style="1" customWidth="1"/>
    <col min="12" max="13" width="9.5703125" style="1" customWidth="1"/>
    <col min="14" max="25" width="1.28515625" style="1" customWidth="1"/>
    <col min="26" max="16384" width="9.140625" style="1"/>
  </cols>
  <sheetData>
    <row r="1" spans="1:13" ht="19.5" thickBot="1">
      <c r="A1" s="560" t="s">
        <v>33</v>
      </c>
      <c r="B1" s="561"/>
      <c r="C1" s="561"/>
      <c r="D1" s="561"/>
      <c r="E1" s="561"/>
      <c r="F1" s="561"/>
      <c r="G1" s="561"/>
      <c r="H1" s="561"/>
      <c r="I1" s="561"/>
      <c r="J1" s="561"/>
      <c r="K1" s="561"/>
      <c r="L1" s="561"/>
      <c r="M1" s="562"/>
    </row>
    <row r="2" spans="1:13" ht="12" customHeight="1" thickBot="1">
      <c r="A2" s="23"/>
      <c r="B2" s="107"/>
      <c r="C2" s="107"/>
      <c r="D2" s="107"/>
      <c r="E2" s="107"/>
      <c r="F2" s="107"/>
      <c r="G2" s="107"/>
      <c r="H2" s="107"/>
      <c r="I2" s="107"/>
      <c r="J2" s="107"/>
      <c r="K2" s="107"/>
      <c r="L2" s="107"/>
      <c r="M2" s="107"/>
    </row>
    <row r="3" spans="1:13" ht="32.450000000000003" customHeight="1" thickBot="1">
      <c r="A3" s="563" t="s">
        <v>66</v>
      </c>
      <c r="B3" s="565" t="s">
        <v>32</v>
      </c>
      <c r="C3" s="566"/>
      <c r="D3" s="566"/>
      <c r="E3" s="566"/>
      <c r="F3" s="566"/>
      <c r="G3" s="566"/>
      <c r="H3" s="566"/>
      <c r="I3" s="566"/>
      <c r="J3" s="566"/>
      <c r="K3" s="566"/>
      <c r="L3" s="566"/>
      <c r="M3" s="567"/>
    </row>
    <row r="4" spans="1:13" ht="32.450000000000003" customHeight="1" thickBot="1">
      <c r="A4" s="564"/>
      <c r="B4" s="82">
        <v>2022</v>
      </c>
      <c r="C4" s="82">
        <f>B4+1</f>
        <v>2023</v>
      </c>
      <c r="D4" s="83">
        <f t="shared" ref="D4:M4" si="0">C4+1</f>
        <v>2024</v>
      </c>
      <c r="E4" s="83">
        <f t="shared" si="0"/>
        <v>2025</v>
      </c>
      <c r="F4" s="83">
        <f t="shared" si="0"/>
        <v>2026</v>
      </c>
      <c r="G4" s="83">
        <f t="shared" si="0"/>
        <v>2027</v>
      </c>
      <c r="H4" s="83">
        <f t="shared" si="0"/>
        <v>2028</v>
      </c>
      <c r="I4" s="83">
        <f t="shared" si="0"/>
        <v>2029</v>
      </c>
      <c r="J4" s="83">
        <f t="shared" si="0"/>
        <v>2030</v>
      </c>
      <c r="K4" s="83">
        <f t="shared" si="0"/>
        <v>2031</v>
      </c>
      <c r="L4" s="83">
        <f t="shared" si="0"/>
        <v>2032</v>
      </c>
      <c r="M4" s="84">
        <f t="shared" si="0"/>
        <v>2033</v>
      </c>
    </row>
    <row r="5" spans="1:13" ht="25.9" customHeight="1" thickTop="1" thickBot="1">
      <c r="A5" s="108" t="s">
        <v>67</v>
      </c>
      <c r="B5" s="109">
        <v>0.13</v>
      </c>
      <c r="C5" s="109">
        <v>0.04</v>
      </c>
      <c r="D5" s="109">
        <v>0.01</v>
      </c>
      <c r="E5" s="109">
        <v>0.02</v>
      </c>
      <c r="F5" s="109">
        <v>0.03</v>
      </c>
      <c r="G5" s="109">
        <v>0.04</v>
      </c>
      <c r="H5" s="109">
        <v>0.04</v>
      </c>
      <c r="I5" s="109">
        <v>0.04</v>
      </c>
      <c r="J5" s="109">
        <v>0.04</v>
      </c>
      <c r="K5" s="109">
        <v>0.04</v>
      </c>
      <c r="L5" s="109">
        <v>0.04</v>
      </c>
      <c r="M5" s="110">
        <v>0.04</v>
      </c>
    </row>
    <row r="6" spans="1:13" ht="17.45" customHeight="1" thickTop="1" thickBot="1">
      <c r="A6" s="85">
        <v>2017</v>
      </c>
      <c r="B6" s="86">
        <v>1.48</v>
      </c>
      <c r="C6" s="86">
        <v>1.53</v>
      </c>
      <c r="D6" s="86">
        <v>1.55</v>
      </c>
      <c r="E6" s="86">
        <v>1.58</v>
      </c>
      <c r="F6" s="86">
        <v>1.63</v>
      </c>
      <c r="G6" s="86">
        <v>1.69</v>
      </c>
      <c r="H6" s="86">
        <v>1.76</v>
      </c>
      <c r="I6" s="86">
        <v>1.83</v>
      </c>
      <c r="J6" s="86">
        <v>1.9</v>
      </c>
      <c r="K6" s="86">
        <v>1.98</v>
      </c>
      <c r="L6" s="86">
        <v>2.06</v>
      </c>
      <c r="M6" s="87">
        <v>2.14</v>
      </c>
    </row>
    <row r="7" spans="1:13" ht="17.45" customHeight="1" thickBot="1">
      <c r="A7" s="88">
        <f>A6+1</f>
        <v>2018</v>
      </c>
      <c r="B7" s="89">
        <v>1.28</v>
      </c>
      <c r="C7" s="89">
        <v>1.33</v>
      </c>
      <c r="D7" s="89">
        <v>1.35</v>
      </c>
      <c r="E7" s="89">
        <v>1.37</v>
      </c>
      <c r="F7" s="89">
        <v>1.42</v>
      </c>
      <c r="G7" s="89">
        <v>1.47</v>
      </c>
      <c r="H7" s="89">
        <v>1.53</v>
      </c>
      <c r="I7" s="89">
        <v>1.59</v>
      </c>
      <c r="J7" s="89">
        <v>1.66</v>
      </c>
      <c r="K7" s="89">
        <v>1.72</v>
      </c>
      <c r="L7" s="89">
        <v>1.79</v>
      </c>
      <c r="M7" s="90">
        <v>1.86</v>
      </c>
    </row>
    <row r="8" spans="1:13" ht="17.45" customHeight="1" thickBot="1">
      <c r="A8" s="91">
        <f t="shared" ref="A8:A13" si="1">A7+1</f>
        <v>2019</v>
      </c>
      <c r="B8" s="86">
        <v>1.08</v>
      </c>
      <c r="C8" s="86">
        <v>1.1200000000000001</v>
      </c>
      <c r="D8" s="86">
        <v>1.1299999999999999</v>
      </c>
      <c r="E8" s="86">
        <v>1.1499999999999999</v>
      </c>
      <c r="F8" s="86">
        <v>1.19</v>
      </c>
      <c r="G8" s="86">
        <v>1.24</v>
      </c>
      <c r="H8" s="86">
        <v>1.29</v>
      </c>
      <c r="I8" s="86">
        <v>1.34</v>
      </c>
      <c r="J8" s="86">
        <v>1.39</v>
      </c>
      <c r="K8" s="86">
        <v>1.45</v>
      </c>
      <c r="L8" s="86">
        <v>1.51</v>
      </c>
      <c r="M8" s="87">
        <v>1.57</v>
      </c>
    </row>
    <row r="9" spans="1:13" ht="17.45" customHeight="1" thickBot="1">
      <c r="A9" s="92">
        <f t="shared" si="1"/>
        <v>2020</v>
      </c>
      <c r="B9" s="89">
        <v>1.02</v>
      </c>
      <c r="C9" s="89">
        <v>1.06</v>
      </c>
      <c r="D9" s="89">
        <v>1.07</v>
      </c>
      <c r="E9" s="89">
        <v>1.0900000000000001</v>
      </c>
      <c r="F9" s="89">
        <v>1.1200000000000001</v>
      </c>
      <c r="G9" s="89">
        <v>1.17</v>
      </c>
      <c r="H9" s="89">
        <v>1.21</v>
      </c>
      <c r="I9" s="89">
        <v>1.26</v>
      </c>
      <c r="J9" s="89">
        <v>1.31</v>
      </c>
      <c r="K9" s="89">
        <v>1.37</v>
      </c>
      <c r="L9" s="89">
        <v>1.42</v>
      </c>
      <c r="M9" s="90">
        <v>1.48</v>
      </c>
    </row>
    <row r="10" spans="1:13" ht="17.45" customHeight="1" thickBot="1">
      <c r="A10" s="91">
        <f t="shared" si="1"/>
        <v>2021</v>
      </c>
      <c r="B10" s="86">
        <v>1.1299999999999999</v>
      </c>
      <c r="C10" s="86">
        <v>1.18</v>
      </c>
      <c r="D10" s="86">
        <v>1.19</v>
      </c>
      <c r="E10" s="86">
        <v>1.21</v>
      </c>
      <c r="F10" s="86">
        <v>1.25</v>
      </c>
      <c r="G10" s="86">
        <v>1.3</v>
      </c>
      <c r="H10" s="86">
        <v>1.35</v>
      </c>
      <c r="I10" s="86">
        <v>1.4</v>
      </c>
      <c r="J10" s="86">
        <v>1.46</v>
      </c>
      <c r="K10" s="86">
        <v>1.52</v>
      </c>
      <c r="L10" s="86">
        <v>1.58</v>
      </c>
      <c r="M10" s="87">
        <v>1.64</v>
      </c>
    </row>
    <row r="11" spans="1:13" ht="17.45" customHeight="1" thickBot="1">
      <c r="A11" s="93">
        <f t="shared" si="1"/>
        <v>2022</v>
      </c>
      <c r="B11" s="94" t="s">
        <v>31</v>
      </c>
      <c r="C11" s="94">
        <v>1.04</v>
      </c>
      <c r="D11" s="94">
        <v>1.05</v>
      </c>
      <c r="E11" s="94">
        <v>1.07</v>
      </c>
      <c r="F11" s="94">
        <v>1.1000000000000001</v>
      </c>
      <c r="G11" s="94">
        <v>1.1499999999999999</v>
      </c>
      <c r="H11" s="94">
        <v>1.19</v>
      </c>
      <c r="I11" s="94">
        <v>1.24</v>
      </c>
      <c r="J11" s="94">
        <v>1.29</v>
      </c>
      <c r="K11" s="94">
        <v>1.34</v>
      </c>
      <c r="L11" s="94">
        <v>1.4</v>
      </c>
      <c r="M11" s="95">
        <v>1.45</v>
      </c>
    </row>
    <row r="12" spans="1:13" ht="25.9" customHeight="1" thickBot="1">
      <c r="A12" s="427">
        <f t="shared" si="1"/>
        <v>2023</v>
      </c>
      <c r="B12" s="86" t="s">
        <v>31</v>
      </c>
      <c r="C12" s="86" t="s">
        <v>31</v>
      </c>
      <c r="D12" s="86">
        <v>1.01</v>
      </c>
      <c r="E12" s="86">
        <v>1.03</v>
      </c>
      <c r="F12" s="86">
        <v>1.06</v>
      </c>
      <c r="G12" s="86">
        <v>1.1000000000000001</v>
      </c>
      <c r="H12" s="86">
        <v>1.1499999999999999</v>
      </c>
      <c r="I12" s="86">
        <v>1.19</v>
      </c>
      <c r="J12" s="86">
        <v>1.24</v>
      </c>
      <c r="K12" s="86">
        <v>1.29</v>
      </c>
      <c r="L12" s="86">
        <v>1.34</v>
      </c>
      <c r="M12" s="87">
        <v>1.4</v>
      </c>
    </row>
    <row r="13" spans="1:13" s="96" customFormat="1" ht="16.5" customHeight="1" thickBot="1">
      <c r="A13" s="428">
        <f t="shared" si="1"/>
        <v>2024</v>
      </c>
      <c r="B13" s="94" t="s">
        <v>31</v>
      </c>
      <c r="C13" s="94" t="s">
        <v>31</v>
      </c>
      <c r="D13" s="94" t="s">
        <v>31</v>
      </c>
      <c r="E13" s="94">
        <v>1.02</v>
      </c>
      <c r="F13" s="94">
        <v>1.05</v>
      </c>
      <c r="G13" s="94">
        <v>1.0900000000000001</v>
      </c>
      <c r="H13" s="94">
        <v>1.1399999999999999</v>
      </c>
      <c r="I13" s="94">
        <v>1.18</v>
      </c>
      <c r="J13" s="94">
        <v>1.23</v>
      </c>
      <c r="K13" s="94">
        <v>1.28</v>
      </c>
      <c r="L13" s="94">
        <v>1.33</v>
      </c>
      <c r="M13" s="95">
        <v>1.38</v>
      </c>
    </row>
    <row r="14" spans="1:13" s="96" customFormat="1" ht="16.5" customHeight="1">
      <c r="A14" s="430"/>
      <c r="B14" s="431"/>
      <c r="C14" s="431"/>
      <c r="D14" s="431"/>
      <c r="E14" s="431"/>
      <c r="F14" s="431"/>
      <c r="G14" s="431"/>
      <c r="H14" s="431"/>
      <c r="I14" s="431"/>
      <c r="J14" s="431"/>
      <c r="K14" s="431"/>
      <c r="L14" s="431"/>
      <c r="M14" s="431"/>
    </row>
    <row r="15" spans="1:13" ht="20.100000000000001" customHeight="1">
      <c r="L15" s="404" t="s">
        <v>213</v>
      </c>
      <c r="M15" s="429">
        <v>44865</v>
      </c>
    </row>
    <row r="16" spans="1:13" ht="70.5" customHeight="1">
      <c r="A16" s="568" t="str">
        <f>"How To Use This Table: Each row allows an estimator to escalate a historical/current project to any future year. For instance, given a past project priced in the "&amp;TEXT($A$9,"0000")&amp;" time frame, to approximate how much similar work would cost a decade later in "&amp;TEXT($J$4,"0000")&amp;", just go down to the "&amp;TEXT($A$9,"0000")&amp;" row and scan across to the "&amp;TEXT($J$4,"0000")&amp;" column to get a multiplying factor of "&amp;TEXT($J$9,"0.00")&amp;". The "&amp;TEXT($B$4,"0000")&amp;" column is the only one based on actual Construction Cost Indexes (CCI); all the rest are forecasts."</f>
        <v>How To Use This Table: Each row allows an estimator to escalate a historical/current project to any future year. For instance, given a past project priced in the 2020 time frame, to approximate how much similar work would cost a decade later in 2030, just go down to the 2020 row and scan across to the 2030 column to get a multiplying factor of 1.31. The 2022 column is the only one based on actual Construction Cost Indexes (CCI); all the rest are forecasts.</v>
      </c>
      <c r="B16" s="568"/>
      <c r="C16" s="568"/>
      <c r="D16" s="568"/>
      <c r="E16" s="568"/>
      <c r="F16" s="568"/>
      <c r="G16" s="568"/>
      <c r="H16" s="568"/>
      <c r="I16" s="568"/>
      <c r="J16" s="568"/>
      <c r="K16" s="568"/>
      <c r="L16" s="568"/>
      <c r="M16" s="568"/>
    </row>
    <row r="17" spans="1:13" ht="38.450000000000003" customHeight="1">
      <c r="A17" s="24" t="s">
        <v>34</v>
      </c>
      <c r="B17" s="2"/>
      <c r="C17" s="2"/>
      <c r="D17" s="2"/>
      <c r="E17" s="2"/>
      <c r="F17" s="2"/>
      <c r="G17" s="2"/>
      <c r="H17" s="2"/>
      <c r="I17" s="2"/>
      <c r="J17" s="416" t="s">
        <v>193</v>
      </c>
      <c r="K17" s="2"/>
      <c r="L17" s="2"/>
      <c r="M17" s="2"/>
    </row>
    <row r="18" spans="1:13" ht="11.45" customHeight="1">
      <c r="A18" s="2"/>
      <c r="B18" s="2"/>
      <c r="C18" s="2"/>
      <c r="D18" s="2"/>
      <c r="E18" s="2"/>
      <c r="F18" s="2"/>
      <c r="G18" s="2"/>
      <c r="H18" s="2"/>
      <c r="I18" s="2"/>
      <c r="J18" s="2"/>
      <c r="K18" s="2"/>
      <c r="L18" s="2"/>
      <c r="M18" s="2"/>
    </row>
    <row r="19" spans="1:13" ht="15.75" thickBot="1">
      <c r="A19" s="97"/>
      <c r="B19" s="26"/>
      <c r="C19" s="26" t="s">
        <v>201</v>
      </c>
      <c r="D19" s="26"/>
      <c r="E19" s="26" t="s">
        <v>202</v>
      </c>
      <c r="F19" s="26"/>
      <c r="G19" s="26"/>
      <c r="H19" s="2"/>
      <c r="I19" s="2"/>
      <c r="J19" s="2"/>
      <c r="K19" s="2"/>
      <c r="L19" s="2"/>
      <c r="M19" s="2"/>
    </row>
    <row r="20" spans="1:13" ht="15.75" thickBot="1">
      <c r="A20" s="25" t="s">
        <v>200</v>
      </c>
      <c r="B20" s="38"/>
      <c r="C20" s="37">
        <f>'TPCE Template'!M3</f>
        <v>46779</v>
      </c>
      <c r="D20" s="19"/>
      <c r="E20" s="37">
        <f>'TPCE Template'!M4</f>
        <v>46934</v>
      </c>
      <c r="F20" s="36"/>
      <c r="G20" s="36"/>
      <c r="H20" s="2"/>
      <c r="I20" s="2"/>
      <c r="J20" s="2"/>
      <c r="K20" s="2"/>
      <c r="L20" s="2"/>
      <c r="M20" s="2"/>
    </row>
    <row r="21" spans="1:13" ht="26.25">
      <c r="A21" s="98">
        <v>2024</v>
      </c>
      <c r="B21" s="28"/>
      <c r="C21" s="27">
        <f>YEAR(DATE(YEAR(C20),MONTH(C20)+6,1))</f>
        <v>2028</v>
      </c>
      <c r="D21" s="28"/>
      <c r="E21" s="27">
        <f>YEAR(DATE(YEAR(E20),MONTH(E20)+6,1))</f>
        <v>2028</v>
      </c>
      <c r="F21" s="28"/>
      <c r="G21" s="28"/>
      <c r="H21" s="28"/>
      <c r="I21" s="28"/>
      <c r="J21" s="417" t="s">
        <v>207</v>
      </c>
      <c r="K21" s="28"/>
      <c r="L21" s="28"/>
      <c r="M21" s="28"/>
    </row>
    <row r="22" spans="1:13" ht="10.15" customHeight="1">
      <c r="A22" s="2"/>
      <c r="B22" s="2"/>
      <c r="C22" s="2"/>
      <c r="D22" s="2"/>
      <c r="E22" s="2"/>
      <c r="F22" s="2"/>
      <c r="G22" s="2"/>
      <c r="H22" s="2"/>
      <c r="I22" s="2"/>
      <c r="J22" s="2"/>
      <c r="K22" s="2"/>
      <c r="L22" s="2"/>
      <c r="M22" s="2"/>
    </row>
    <row r="23" spans="1:13" ht="23.25">
      <c r="A23" s="29" t="s">
        <v>35</v>
      </c>
      <c r="B23" s="30"/>
      <c r="C23" s="30"/>
      <c r="D23" s="30"/>
      <c r="E23" s="30"/>
      <c r="F23" s="30"/>
      <c r="G23" s="30"/>
      <c r="H23" s="30"/>
      <c r="I23" s="30"/>
      <c r="J23" s="30"/>
      <c r="K23" s="30"/>
      <c r="L23" s="30"/>
      <c r="M23" s="30"/>
    </row>
    <row r="24" spans="1:13" ht="11.45" customHeight="1">
      <c r="A24" s="30"/>
      <c r="B24" s="30"/>
      <c r="C24" s="30"/>
      <c r="D24" s="30"/>
      <c r="E24" s="30"/>
      <c r="F24" s="30"/>
      <c r="G24" s="30"/>
      <c r="H24" s="30"/>
      <c r="I24" s="30"/>
      <c r="J24" s="30"/>
      <c r="K24" s="30"/>
      <c r="L24" s="30"/>
      <c r="M24" s="30"/>
    </row>
    <row r="25" spans="1:13" ht="23.25">
      <c r="A25" s="31">
        <v>1.1399999999999999</v>
      </c>
      <c r="B25" s="30">
        <f>C21</f>
        <v>2028</v>
      </c>
      <c r="C25" s="30"/>
      <c r="D25" s="32" t="s">
        <v>36</v>
      </c>
      <c r="E25" s="30"/>
      <c r="F25" s="30"/>
      <c r="G25" s="30"/>
      <c r="H25" s="30"/>
      <c r="I25" s="30"/>
      <c r="J25" s="30"/>
      <c r="K25" s="30"/>
      <c r="L25" s="30"/>
      <c r="M25" s="30"/>
    </row>
    <row r="26" spans="1:13" ht="23.25">
      <c r="A26" s="31" t="str">
        <f t="shared" ref="A26:A31" si="2">IFERROR(VLOOKUP($A$21,$A$1:$M$12,(B26-2020),FALSE),"")</f>
        <v/>
      </c>
      <c r="B26" s="30" t="str">
        <f>IF(B25+1&lt;=$E$21,B25+1,"")</f>
        <v/>
      </c>
      <c r="C26" s="30"/>
      <c r="D26" s="32" t="s">
        <v>37</v>
      </c>
      <c r="E26" s="30"/>
      <c r="F26" s="30"/>
      <c r="G26" s="30"/>
      <c r="H26" s="30"/>
      <c r="I26" s="30"/>
      <c r="J26" s="30"/>
      <c r="K26" s="30"/>
      <c r="L26" s="30"/>
      <c r="M26" s="30"/>
    </row>
    <row r="27" spans="1:13" ht="23.25">
      <c r="A27" s="31" t="str">
        <f t="shared" si="2"/>
        <v/>
      </c>
      <c r="B27" s="30" t="str">
        <f>IF(B25+2&lt;=$E$21,B25+2,"")</f>
        <v/>
      </c>
      <c r="C27" s="30"/>
      <c r="D27" s="32" t="s">
        <v>38</v>
      </c>
      <c r="E27" s="30"/>
      <c r="F27" s="30"/>
      <c r="G27" s="30"/>
      <c r="H27" s="30"/>
      <c r="I27" s="30"/>
      <c r="J27" s="30"/>
      <c r="K27" s="30"/>
      <c r="L27" s="30"/>
      <c r="M27" s="30"/>
    </row>
    <row r="28" spans="1:13" ht="23.25">
      <c r="A28" s="31" t="str">
        <f t="shared" si="2"/>
        <v/>
      </c>
      <c r="B28" s="30" t="str">
        <f>IF(B25+3&lt;=$E$21,B25+3,"")</f>
        <v/>
      </c>
      <c r="C28" s="30"/>
      <c r="D28" s="32" t="s">
        <v>39</v>
      </c>
      <c r="E28" s="30"/>
      <c r="F28" s="30"/>
      <c r="G28" s="30"/>
      <c r="H28" s="30"/>
      <c r="I28" s="30"/>
      <c r="J28" s="30"/>
      <c r="K28" s="30"/>
      <c r="L28" s="30"/>
      <c r="M28" s="30"/>
    </row>
    <row r="29" spans="1:13" ht="23.25">
      <c r="A29" s="31" t="str">
        <f t="shared" si="2"/>
        <v/>
      </c>
      <c r="B29" s="30" t="str">
        <f>IF(B25+4&lt;=$E$21,B25+4,"")</f>
        <v/>
      </c>
      <c r="C29" s="30"/>
      <c r="D29" s="32" t="s">
        <v>40</v>
      </c>
      <c r="E29" s="30"/>
      <c r="F29" s="30"/>
      <c r="G29" s="30"/>
      <c r="H29" s="30"/>
      <c r="I29" s="30"/>
      <c r="J29" s="30"/>
      <c r="K29" s="30"/>
      <c r="L29" s="30"/>
      <c r="M29" s="30"/>
    </row>
    <row r="30" spans="1:13" ht="23.25">
      <c r="A30" s="31" t="str">
        <f t="shared" si="2"/>
        <v/>
      </c>
      <c r="B30" s="30" t="str">
        <f>IF(B25+5&lt;=$E$21,B25+5,"")</f>
        <v/>
      </c>
      <c r="C30" s="30"/>
      <c r="D30" s="32" t="s">
        <v>41</v>
      </c>
      <c r="E30" s="30"/>
      <c r="F30" s="30"/>
      <c r="G30" s="30"/>
      <c r="H30" s="30"/>
      <c r="I30" s="30"/>
      <c r="J30" s="30"/>
      <c r="K30" s="30"/>
      <c r="L30" s="30"/>
      <c r="M30" s="30"/>
    </row>
    <row r="31" spans="1:13" ht="23.25">
      <c r="A31" s="31" t="str">
        <f t="shared" si="2"/>
        <v/>
      </c>
      <c r="B31" s="30" t="str">
        <f>IF(B25+6&lt;=$E$21,B25+6,"")</f>
        <v/>
      </c>
      <c r="C31" s="30"/>
      <c r="D31" s="32" t="s">
        <v>42</v>
      </c>
      <c r="E31" s="30"/>
      <c r="F31" s="30"/>
      <c r="G31" s="30"/>
      <c r="H31" s="30"/>
      <c r="I31" s="30"/>
      <c r="J31" s="30"/>
      <c r="K31" s="30"/>
      <c r="L31" s="30"/>
      <c r="M31" s="30"/>
    </row>
    <row r="32" spans="1:13" ht="10.9" customHeight="1">
      <c r="A32" s="30"/>
      <c r="B32" s="30"/>
      <c r="C32" s="30"/>
      <c r="D32" s="30"/>
      <c r="E32" s="30"/>
      <c r="F32" s="30"/>
      <c r="G32" s="30"/>
      <c r="H32" s="30"/>
      <c r="I32" s="30"/>
      <c r="J32" s="30"/>
      <c r="K32" s="30"/>
      <c r="L32" s="30"/>
      <c r="M32" s="30"/>
    </row>
    <row r="33" spans="1:13" ht="23.25">
      <c r="A33" s="33">
        <f>SUM(A25:A32)</f>
        <v>1.1399999999999999</v>
      </c>
      <c r="B33" s="32" t="s">
        <v>43</v>
      </c>
      <c r="C33" s="30"/>
      <c r="D33" s="30"/>
      <c r="E33" s="30"/>
      <c r="F33" s="30"/>
      <c r="G33" s="30"/>
      <c r="H33" s="30"/>
      <c r="I33" s="30"/>
      <c r="J33" s="30"/>
      <c r="K33" s="30"/>
      <c r="L33" s="30"/>
      <c r="M33" s="30"/>
    </row>
    <row r="34" spans="1:13" ht="12.6" customHeight="1">
      <c r="A34" s="30"/>
      <c r="B34" s="32"/>
      <c r="C34" s="30"/>
      <c r="D34" s="30"/>
      <c r="E34" s="30"/>
      <c r="F34" s="30"/>
      <c r="G34" s="30"/>
      <c r="H34" s="30"/>
      <c r="I34" s="30"/>
      <c r="J34" s="30"/>
      <c r="K34" s="30"/>
      <c r="L34" s="30"/>
      <c r="M34" s="30"/>
    </row>
    <row r="35" spans="1:13" ht="23.25">
      <c r="A35" s="34">
        <f>COUNT(A25:A31)</f>
        <v>1</v>
      </c>
      <c r="B35" s="32" t="s">
        <v>44</v>
      </c>
      <c r="C35" s="30"/>
      <c r="D35" s="30"/>
      <c r="E35" s="30"/>
      <c r="F35" s="30"/>
      <c r="G35" s="30"/>
      <c r="H35" s="30"/>
      <c r="I35" s="30"/>
      <c r="J35" s="30"/>
      <c r="K35" s="30"/>
      <c r="L35" s="30"/>
      <c r="M35" s="30"/>
    </row>
    <row r="36" spans="1:13" ht="13.9" customHeight="1">
      <c r="A36" s="30"/>
      <c r="B36" s="30"/>
      <c r="C36" s="30"/>
      <c r="D36" s="30"/>
      <c r="E36" s="30"/>
      <c r="F36" s="30"/>
      <c r="G36" s="30"/>
      <c r="H36" s="30"/>
      <c r="I36" s="30"/>
      <c r="J36" s="30"/>
      <c r="K36" s="30"/>
      <c r="L36" s="30"/>
      <c r="M36" s="30"/>
    </row>
    <row r="37" spans="1:13" ht="33.75">
      <c r="A37" s="391">
        <f>IF(A35 = 0,0,A33/A35)</f>
        <v>1.1399999999999999</v>
      </c>
      <c r="B37" s="35" t="s">
        <v>192</v>
      </c>
      <c r="C37" s="30"/>
      <c r="D37" s="30"/>
      <c r="E37" s="30"/>
      <c r="F37" s="30"/>
      <c r="G37" s="30"/>
      <c r="H37" s="30"/>
      <c r="I37" s="30"/>
      <c r="J37" s="30"/>
      <c r="K37" s="30"/>
      <c r="L37" s="30"/>
      <c r="M37" s="30"/>
    </row>
    <row r="39" spans="1:13" ht="218.25" customHeight="1">
      <c r="A39" s="569" t="s">
        <v>208</v>
      </c>
      <c r="B39" s="570"/>
      <c r="C39" s="570"/>
      <c r="D39" s="570"/>
      <c r="E39" s="570"/>
      <c r="F39" s="570"/>
      <c r="G39" s="570"/>
      <c r="H39" s="570"/>
      <c r="I39" s="570"/>
      <c r="J39" s="570"/>
      <c r="K39" s="570"/>
    </row>
    <row r="41" spans="1:13" ht="33" customHeight="1">
      <c r="A41" s="405" t="s">
        <v>197</v>
      </c>
      <c r="B41" s="408"/>
      <c r="C41" s="406"/>
      <c r="D41" s="406"/>
      <c r="E41" s="406"/>
      <c r="F41" s="406"/>
      <c r="G41" s="406"/>
      <c r="H41" s="406"/>
      <c r="I41" s="406"/>
      <c r="J41" s="406"/>
      <c r="K41" s="407"/>
      <c r="L41" s="80" t="s">
        <v>170</v>
      </c>
      <c r="M41" s="419" t="s">
        <v>198</v>
      </c>
    </row>
    <row r="42" spans="1:13" ht="15">
      <c r="B42" s="418" t="s">
        <v>195</v>
      </c>
    </row>
    <row r="43" spans="1:13" ht="15">
      <c r="B43" s="418" t="s">
        <v>194</v>
      </c>
    </row>
  </sheetData>
  <mergeCells count="5">
    <mergeCell ref="A1:M1"/>
    <mergeCell ref="A3:A4"/>
    <mergeCell ref="B3:M3"/>
    <mergeCell ref="A16:M16"/>
    <mergeCell ref="A39:K39"/>
  </mergeCells>
  <printOptions horizontalCentered="1" verticalCentered="1"/>
  <pageMargins left="0.2" right="0.2" top="0.25" bottom="0.25" header="0.3" footer="0.3"/>
  <pageSetup paperSiz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2"/>
  <sheetViews>
    <sheetView workbookViewId="0">
      <selection activeCell="G22" sqref="G22:L22"/>
    </sheetView>
  </sheetViews>
  <sheetFormatPr defaultColWidth="8.85546875" defaultRowHeight="20.25"/>
  <cols>
    <col min="1" max="1" width="22.85546875" style="39" customWidth="1"/>
    <col min="2" max="2" width="10.7109375" style="39" customWidth="1"/>
    <col min="3" max="3" width="21.140625" style="39" customWidth="1"/>
    <col min="4" max="4" width="4.7109375" style="39" customWidth="1"/>
    <col min="5" max="5" width="21.140625" style="39" customWidth="1"/>
    <col min="6" max="6" width="5.85546875" style="39" customWidth="1"/>
    <col min="7" max="7" width="20.5703125" style="39" customWidth="1"/>
    <col min="8" max="8" width="6" style="39" customWidth="1"/>
    <col min="9" max="9" width="24.140625" style="39" customWidth="1"/>
    <col min="10" max="10" width="5.42578125" style="39" customWidth="1"/>
    <col min="11" max="11" width="27.5703125" style="39" customWidth="1"/>
    <col min="12" max="16384" width="8.85546875" style="39"/>
  </cols>
  <sheetData>
    <row r="1" spans="1:15" ht="120" customHeight="1">
      <c r="A1" s="575" t="s">
        <v>190</v>
      </c>
      <c r="B1" s="576"/>
      <c r="C1" s="576"/>
      <c r="D1" s="576"/>
      <c r="E1" s="576"/>
      <c r="F1" s="576"/>
      <c r="G1" s="576"/>
      <c r="H1" s="576"/>
      <c r="I1" s="576"/>
      <c r="J1" s="576"/>
      <c r="K1" s="576"/>
      <c r="L1" s="576"/>
      <c r="M1" s="576"/>
      <c r="N1" s="576"/>
      <c r="O1" s="576"/>
    </row>
    <row r="2" spans="1:15" ht="52.9" customHeight="1">
      <c r="A2" s="40" t="s">
        <v>70</v>
      </c>
      <c r="I2" s="103" t="s">
        <v>15</v>
      </c>
      <c r="J2" s="104"/>
      <c r="K2" s="403" t="str">
        <f>'TPCE Template'!F5</f>
        <v>DISTRICT WIDE SNOW FENCING (LIVING AND STRUCTURAL) VARIOUS LOCATIONS ALONG TH 94</v>
      </c>
    </row>
    <row r="3" spans="1:15" ht="22.9" customHeight="1">
      <c r="I3" s="103" t="s">
        <v>185</v>
      </c>
      <c r="J3" s="104"/>
      <c r="K3" s="402">
        <f>'TPCE Template'!I3</f>
        <v>45137</v>
      </c>
    </row>
    <row r="4" spans="1:15" ht="22.9" customHeight="1">
      <c r="I4" s="103" t="s">
        <v>72</v>
      </c>
      <c r="J4" s="104"/>
      <c r="K4" s="403" t="str">
        <f>'TPCE Template'!D3</f>
        <v>8824-239</v>
      </c>
    </row>
    <row r="5" spans="1:15" ht="22.9" customHeight="1">
      <c r="I5" s="103" t="s">
        <v>71</v>
      </c>
      <c r="J5" s="104"/>
      <c r="K5" s="403" t="str">
        <f>'TPCE Template'!F3</f>
        <v>I 94</v>
      </c>
    </row>
    <row r="6" spans="1:15" ht="33.75">
      <c r="A6" s="41" t="s">
        <v>46</v>
      </c>
      <c r="B6" s="42"/>
      <c r="C6" s="42"/>
      <c r="D6" s="42"/>
      <c r="E6" s="42"/>
      <c r="F6" s="42"/>
      <c r="G6" s="42"/>
      <c r="H6" s="42"/>
      <c r="I6" s="105"/>
      <c r="J6" s="42"/>
      <c r="K6" s="106"/>
      <c r="L6" s="42"/>
    </row>
    <row r="7" spans="1:15" ht="18" customHeight="1">
      <c r="A7" s="43"/>
      <c r="B7" s="44"/>
      <c r="C7" s="44"/>
      <c r="D7" s="44"/>
      <c r="E7" s="44"/>
      <c r="F7" s="44"/>
      <c r="G7" s="44"/>
      <c r="H7" s="44"/>
      <c r="I7" s="44"/>
      <c r="J7" s="44"/>
      <c r="K7" s="44"/>
      <c r="L7" s="44"/>
    </row>
    <row r="8" spans="1:15" s="101" customFormat="1" ht="40.5">
      <c r="A8" s="99" t="s">
        <v>69</v>
      </c>
      <c r="B8" s="100"/>
      <c r="C8" s="100" t="s">
        <v>50</v>
      </c>
      <c r="E8" s="99" t="s">
        <v>187</v>
      </c>
      <c r="G8" s="99" t="s">
        <v>188</v>
      </c>
      <c r="I8" s="99" t="s">
        <v>212</v>
      </c>
      <c r="K8" s="99" t="s">
        <v>47</v>
      </c>
    </row>
    <row r="9" spans="1:15">
      <c r="A9" s="45">
        <f>'CHIMES Inflation Calculation'!A21</f>
        <v>2024</v>
      </c>
      <c r="C9" s="102" t="str">
        <f>'TPCE Template'!H4</f>
        <v>Scoping</v>
      </c>
      <c r="E9" s="46">
        <f>'TPCE Template'!M3</f>
        <v>46779</v>
      </c>
      <c r="F9" s="47"/>
      <c r="G9" s="46">
        <f>'TPCE Template'!M4</f>
        <v>46934</v>
      </c>
      <c r="I9" s="48">
        <f>'TPCE Template'!H18</f>
        <v>11322957.470000001</v>
      </c>
      <c r="J9" s="49"/>
      <c r="K9" s="48">
        <f>'TPCE Template'!I18</f>
        <v>12908171.515799999</v>
      </c>
    </row>
    <row r="10" spans="1:15" ht="27" customHeight="1">
      <c r="B10" s="387"/>
      <c r="C10" s="387"/>
      <c r="D10" s="387"/>
      <c r="E10" s="387"/>
      <c r="F10" s="387"/>
      <c r="G10" s="387"/>
      <c r="H10" s="388"/>
      <c r="I10" s="386" t="s">
        <v>167</v>
      </c>
      <c r="J10" s="111"/>
      <c r="K10" s="112">
        <f>'TPCE Template'!J115</f>
        <v>17170000</v>
      </c>
    </row>
    <row r="11" spans="1:15" ht="27.6" customHeight="1">
      <c r="A11" s="50" t="s">
        <v>48</v>
      </c>
    </row>
    <row r="12" spans="1:15" ht="27.6" customHeight="1">
      <c r="A12" s="39" t="s">
        <v>52</v>
      </c>
      <c r="E12" s="51">
        <f>'TPCE Template'!N18</f>
        <v>13000000</v>
      </c>
      <c r="G12" s="285" t="s">
        <v>51</v>
      </c>
    </row>
    <row r="13" spans="1:15" ht="27.6" customHeight="1">
      <c r="A13" s="39" t="s">
        <v>53</v>
      </c>
      <c r="E13" s="51">
        <f>'TPCE Template'!N25</f>
        <v>770000</v>
      </c>
      <c r="G13" s="285" t="s">
        <v>158</v>
      </c>
    </row>
    <row r="14" spans="1:15" ht="27.6" customHeight="1">
      <c r="A14" s="39" t="s">
        <v>63</v>
      </c>
      <c r="E14" s="51">
        <f>'TPCE Template'!N58</f>
        <v>0</v>
      </c>
      <c r="G14" s="285" t="s">
        <v>64</v>
      </c>
    </row>
    <row r="15" spans="1:15" ht="27.6" customHeight="1">
      <c r="A15" s="39" t="s">
        <v>54</v>
      </c>
      <c r="E15" s="51">
        <f>'TPCE Template'!N82</f>
        <v>900000</v>
      </c>
      <c r="G15" s="285" t="s">
        <v>186</v>
      </c>
    </row>
    <row r="16" spans="1:15" ht="27.6" customHeight="1">
      <c r="A16" s="39" t="s">
        <v>55</v>
      </c>
      <c r="E16" s="51">
        <f>'TPCE Template'!N89</f>
        <v>600000</v>
      </c>
      <c r="G16" s="285" t="s">
        <v>157</v>
      </c>
    </row>
    <row r="17" spans="1:24" ht="27.6" customHeight="1">
      <c r="A17" s="39" t="s">
        <v>56</v>
      </c>
      <c r="E17" s="51">
        <f>'TPCE Template'!N103</f>
        <v>1900000</v>
      </c>
      <c r="G17" s="286" t="s">
        <v>159</v>
      </c>
    </row>
    <row r="18" spans="1:24">
      <c r="A18" s="50"/>
      <c r="B18" s="50"/>
      <c r="C18" s="50"/>
      <c r="D18" s="50"/>
      <c r="E18" s="50"/>
      <c r="F18" s="50"/>
      <c r="G18" s="50"/>
      <c r="H18" s="50"/>
      <c r="I18" s="50"/>
      <c r="J18" s="50"/>
      <c r="K18" s="50"/>
      <c r="L18" s="50"/>
    </row>
    <row r="19" spans="1:24">
      <c r="A19" s="39" t="s">
        <v>204</v>
      </c>
      <c r="B19" s="50"/>
      <c r="C19" s="50"/>
      <c r="D19" s="50"/>
      <c r="E19" s="51">
        <f>'TPCE Template'!I111</f>
        <v>0</v>
      </c>
      <c r="F19" s="50"/>
      <c r="G19" s="50"/>
      <c r="H19" s="50"/>
      <c r="I19" s="50"/>
      <c r="J19" s="50"/>
      <c r="K19" s="50"/>
      <c r="L19" s="50"/>
    </row>
    <row r="20" spans="1:24" ht="27.6" customHeight="1">
      <c r="C20" s="52" t="s">
        <v>49</v>
      </c>
      <c r="E20" s="51">
        <f>SUM(E12:E19)</f>
        <v>17170000</v>
      </c>
      <c r="G20" s="285" t="s">
        <v>189</v>
      </c>
    </row>
    <row r="21" spans="1:24">
      <c r="G21" s="571"/>
      <c r="H21" s="572"/>
      <c r="I21" s="572"/>
      <c r="J21" s="572"/>
      <c r="K21" s="572"/>
      <c r="L21" s="572"/>
      <c r="M21" s="572"/>
      <c r="N21" s="572"/>
      <c r="O21" s="572"/>
      <c r="P21" s="572"/>
      <c r="Q21" s="572"/>
      <c r="R21" s="572"/>
      <c r="S21" s="572"/>
      <c r="T21" s="572"/>
      <c r="U21" s="572"/>
      <c r="V21" s="572"/>
      <c r="W21" s="572"/>
      <c r="X21" s="572"/>
    </row>
    <row r="22" spans="1:24" ht="141" customHeight="1">
      <c r="A22" s="39" t="s">
        <v>205</v>
      </c>
      <c r="B22" s="80"/>
      <c r="E22" s="409">
        <f>'CHIMES Inflation Calculation'!B41</f>
        <v>0</v>
      </c>
      <c r="G22" s="573" t="s">
        <v>191</v>
      </c>
      <c r="H22" s="574"/>
      <c r="I22" s="574"/>
      <c r="J22" s="574"/>
      <c r="K22" s="574"/>
      <c r="L22" s="574"/>
    </row>
  </sheetData>
  <mergeCells count="3">
    <mergeCell ref="G21:X21"/>
    <mergeCell ref="G22:L22"/>
    <mergeCell ref="A1:O1"/>
  </mergeCells>
  <pageMargins left="0.2" right="0.2" top="0.25" bottom="0.25" header="0" footer="0"/>
  <pageSetup paperSize="17"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7A6E-F7AB-4DFC-A002-1C51BBB09E9A}">
  <dimension ref="A1:K17"/>
  <sheetViews>
    <sheetView topLeftCell="E1" workbookViewId="0">
      <selection activeCell="J4" sqref="J4"/>
    </sheetView>
  </sheetViews>
  <sheetFormatPr defaultRowHeight="12.75"/>
  <cols>
    <col min="1" max="1" width="35.28515625" bestFit="1" customWidth="1"/>
    <col min="2" max="2" width="53.5703125" customWidth="1"/>
    <col min="3" max="3" width="49.140625" customWidth="1"/>
    <col min="4" max="5" width="49.140625" bestFit="1" customWidth="1"/>
    <col min="6" max="6" width="38.85546875" bestFit="1" customWidth="1"/>
    <col min="7" max="7" width="27.140625" bestFit="1" customWidth="1"/>
    <col min="8" max="9" width="29.140625" bestFit="1" customWidth="1"/>
    <col min="10" max="10" width="39.7109375" bestFit="1" customWidth="1"/>
    <col min="11" max="11" width="21.7109375" bestFit="1" customWidth="1"/>
  </cols>
  <sheetData>
    <row r="1" spans="1:11" ht="15">
      <c r="A1" s="410" t="s">
        <v>68</v>
      </c>
      <c r="B1" s="410" t="s">
        <v>85</v>
      </c>
      <c r="C1" s="410" t="s">
        <v>87</v>
      </c>
      <c r="D1" s="577" t="s">
        <v>196</v>
      </c>
      <c r="E1" s="578"/>
      <c r="F1" s="579"/>
      <c r="G1" s="410" t="s">
        <v>127</v>
      </c>
      <c r="H1" s="411" t="s">
        <v>128</v>
      </c>
      <c r="I1" s="411" t="s">
        <v>130</v>
      </c>
      <c r="J1" s="410" t="s">
        <v>129</v>
      </c>
      <c r="K1" s="252" t="s">
        <v>151</v>
      </c>
    </row>
    <row r="2" spans="1:11" ht="15.75" thickBot="1">
      <c r="A2" s="127" t="s">
        <v>76</v>
      </c>
      <c r="B2" s="127" t="s">
        <v>94</v>
      </c>
      <c r="C2" s="127" t="s">
        <v>114</v>
      </c>
      <c r="D2" s="250" t="s">
        <v>111</v>
      </c>
      <c r="E2" s="251" t="s">
        <v>112</v>
      </c>
      <c r="F2" s="252" t="s">
        <v>113</v>
      </c>
      <c r="G2" t="s">
        <v>8</v>
      </c>
      <c r="H2" t="s">
        <v>6</v>
      </c>
      <c r="I2" t="s">
        <v>1</v>
      </c>
      <c r="J2" s="127" t="s">
        <v>142</v>
      </c>
      <c r="K2" s="268" t="s">
        <v>145</v>
      </c>
    </row>
    <row r="3" spans="1:11" ht="15">
      <c r="A3" s="127" t="s">
        <v>77</v>
      </c>
      <c r="B3" s="166" t="s">
        <v>95</v>
      </c>
      <c r="C3" s="127" t="s">
        <v>115</v>
      </c>
      <c r="D3" s="279" t="s">
        <v>116</v>
      </c>
      <c r="E3" s="279" t="s">
        <v>116</v>
      </c>
      <c r="F3" s="279" t="s">
        <v>116</v>
      </c>
      <c r="G3" t="s">
        <v>25</v>
      </c>
      <c r="H3" t="s">
        <v>5</v>
      </c>
      <c r="I3" t="s">
        <v>2</v>
      </c>
      <c r="J3" s="127" t="s">
        <v>141</v>
      </c>
      <c r="K3" s="268" t="s">
        <v>146</v>
      </c>
    </row>
    <row r="4" spans="1:11" ht="15">
      <c r="A4" s="127" t="s">
        <v>98</v>
      </c>
      <c r="B4" s="166" t="s">
        <v>96</v>
      </c>
      <c r="C4" s="127" t="s">
        <v>89</v>
      </c>
      <c r="D4" s="280" t="s">
        <v>117</v>
      </c>
      <c r="E4" s="280" t="s">
        <v>117</v>
      </c>
      <c r="F4" s="280" t="s">
        <v>117</v>
      </c>
      <c r="G4" t="s">
        <v>4</v>
      </c>
      <c r="J4" s="127" t="s">
        <v>220</v>
      </c>
      <c r="K4" s="268" t="s">
        <v>147</v>
      </c>
    </row>
    <row r="5" spans="1:11" ht="15">
      <c r="A5" s="127" t="s">
        <v>99</v>
      </c>
      <c r="B5" s="166" t="s">
        <v>97</v>
      </c>
      <c r="C5" s="127" t="s">
        <v>90</v>
      </c>
      <c r="D5" s="281" t="s">
        <v>118</v>
      </c>
      <c r="E5" s="280" t="s">
        <v>83</v>
      </c>
      <c r="F5" s="280" t="s">
        <v>119</v>
      </c>
      <c r="G5" t="s">
        <v>3</v>
      </c>
      <c r="J5" s="127" t="s">
        <v>143</v>
      </c>
      <c r="K5" s="268" t="s">
        <v>144</v>
      </c>
    </row>
    <row r="6" spans="1:11" ht="15">
      <c r="A6" s="127" t="s">
        <v>86</v>
      </c>
      <c r="B6" s="127" t="s">
        <v>91</v>
      </c>
      <c r="D6" s="281" t="s">
        <v>120</v>
      </c>
      <c r="E6" s="282" t="s">
        <v>84</v>
      </c>
      <c r="F6" s="280" t="s">
        <v>122</v>
      </c>
      <c r="G6" t="s">
        <v>24</v>
      </c>
      <c r="J6" s="127" t="s">
        <v>149</v>
      </c>
      <c r="K6" s="268" t="s">
        <v>148</v>
      </c>
    </row>
    <row r="7" spans="1:11">
      <c r="A7" s="127" t="s">
        <v>78</v>
      </c>
      <c r="B7" s="127" t="s">
        <v>92</v>
      </c>
      <c r="D7" s="282" t="s">
        <v>104</v>
      </c>
      <c r="E7" s="280" t="s">
        <v>65</v>
      </c>
      <c r="F7" s="280" t="s">
        <v>106</v>
      </c>
      <c r="G7" t="s">
        <v>5</v>
      </c>
      <c r="J7" s="127" t="s">
        <v>150</v>
      </c>
    </row>
    <row r="8" spans="1:11" ht="15">
      <c r="A8" s="127" t="s">
        <v>79</v>
      </c>
      <c r="B8" s="127" t="s">
        <v>93</v>
      </c>
      <c r="D8" s="280" t="s">
        <v>121</v>
      </c>
      <c r="E8" s="281" t="s">
        <v>120</v>
      </c>
      <c r="F8" s="282" t="s">
        <v>107</v>
      </c>
      <c r="G8" t="s">
        <v>65</v>
      </c>
      <c r="J8" s="268"/>
    </row>
    <row r="9" spans="1:11" ht="15">
      <c r="A9" s="127" t="s">
        <v>80</v>
      </c>
      <c r="D9" s="280" t="s">
        <v>122</v>
      </c>
      <c r="E9" s="281" t="s">
        <v>118</v>
      </c>
      <c r="F9" s="281" t="s">
        <v>120</v>
      </c>
      <c r="J9" s="268"/>
    </row>
    <row r="10" spans="1:11" ht="15">
      <c r="A10" s="127" t="s">
        <v>216</v>
      </c>
      <c r="D10" s="280" t="s">
        <v>106</v>
      </c>
      <c r="E10" s="280"/>
      <c r="F10" s="281" t="s">
        <v>118</v>
      </c>
      <c r="J10" s="268"/>
    </row>
    <row r="11" spans="1:11" ht="15">
      <c r="A11" s="127" t="s">
        <v>217</v>
      </c>
      <c r="D11" s="282" t="s">
        <v>107</v>
      </c>
      <c r="E11" s="282"/>
      <c r="F11" s="282"/>
      <c r="J11" s="268"/>
    </row>
    <row r="12" spans="1:11" ht="15.75" thickBot="1">
      <c r="A12" s="127" t="s">
        <v>218</v>
      </c>
      <c r="D12" s="283" t="s">
        <v>65</v>
      </c>
      <c r="E12" s="284"/>
      <c r="F12" s="284"/>
      <c r="J12" s="268"/>
    </row>
    <row r="13" spans="1:11">
      <c r="A13" s="127" t="s">
        <v>219</v>
      </c>
    </row>
    <row r="14" spans="1:11">
      <c r="A14" s="127" t="s">
        <v>81</v>
      </c>
    </row>
    <row r="15" spans="1:11" ht="15">
      <c r="D15" s="278"/>
    </row>
    <row r="16" spans="1:11" ht="15">
      <c r="D16" s="278"/>
    </row>
    <row r="17" spans="4:4" ht="15">
      <c r="D17" s="278"/>
    </row>
  </sheetData>
  <sortState xmlns:xlrd2="http://schemas.microsoft.com/office/spreadsheetml/2017/richdata2" ref="I2:I17">
    <sortCondition ref="I2:I17"/>
  </sortState>
  <mergeCells count="1">
    <mergeCell ref="D1:F1"/>
  </mergeCells>
  <pageMargins left="0.7" right="0.7" top="0.75" bottom="0.75" header="0.3" footer="0.3"/>
  <pageSetup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The Purpose and Need of a TPCE</vt:lpstr>
      <vt:lpstr>TPCE Template</vt:lpstr>
      <vt:lpstr>CHIMES Inflation Calculation</vt:lpstr>
      <vt:lpstr>CHIMES TPCE Entry Form</vt:lpstr>
      <vt:lpstr>Lists for Dropdown Menus</vt:lpstr>
    </vt:vector>
  </TitlesOfParts>
  <Company>Minnesota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Thompson</dc:creator>
  <cp:lastModifiedBy>Christian Tunheim</cp:lastModifiedBy>
  <cp:lastPrinted>2023-05-05T16:26:10Z</cp:lastPrinted>
  <dcterms:created xsi:type="dcterms:W3CDTF">2008-10-13T12:24:30Z</dcterms:created>
  <dcterms:modified xsi:type="dcterms:W3CDTF">2023-08-03T15:03:54Z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