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Users\Tunh1Chr\Documents\8824-239 PROTECT I94 Snow Fence - Local\"/>
    </mc:Choice>
  </mc:AlternateContent>
  <xr:revisionPtr revIDLastSave="0" documentId="8_{4A5B52EB-656F-4980-B196-5CE839D7286F}" xr6:coauthVersionLast="47" xr6:coauthVersionMax="47" xr10:uidLastSave="{00000000-0000-0000-0000-000000000000}"/>
  <bookViews>
    <workbookView xWindow="-120" yWindow="-120" windowWidth="29040" windowHeight="15840" activeTab="1" xr2:uid="{5404A7F0-A6E6-4D37-932E-82D89706CAFA}"/>
  </bookViews>
  <sheets>
    <sheet name="The Purpose and Need of a TPCE" sheetId="37" r:id="rId1"/>
    <sheet name="TPCE Template" sheetId="24" r:id="rId2"/>
    <sheet name="CHIMES Inflation Calculation" sheetId="31" r:id="rId3"/>
    <sheet name="CHIMES TPCE Entry Form" sheetId="34" r:id="rId4"/>
    <sheet name="Lists for Dropdown Menus" sheetId="35" r:id="rId5"/>
  </sheets>
  <definedNames>
    <definedName name="__123Graph_A" localSheetId="2" hidden="1">#REF!</definedName>
    <definedName name="__123Graph_A" localSheetId="3" hidden="1">#REF!</definedName>
    <definedName name="__123Graph_A" hidden="1">#REF!</definedName>
    <definedName name="__123Graph_X" localSheetId="2" hidden="1">#REF!</definedName>
    <definedName name="__123Graph_X" localSheetId="3" hidden="1">#REF!</definedName>
    <definedName name="__123Graph_X"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96" i="24" l="1"/>
  <c r="C20" i="31"/>
  <c r="A7" i="31"/>
  <c r="A8" i="31" s="1"/>
  <c r="A9" i="31" s="1"/>
  <c r="A10" i="31" s="1"/>
  <c r="A11" i="31" s="1"/>
  <c r="A12" i="31" s="1"/>
  <c r="A13" i="31" s="1"/>
  <c r="C4" i="31"/>
  <c r="D4" i="31" s="1"/>
  <c r="E4" i="31" s="1"/>
  <c r="F4" i="31" s="1"/>
  <c r="G4" i="31" s="1"/>
  <c r="H4" i="31" s="1"/>
  <c r="I4" i="31" s="1"/>
  <c r="J4" i="31" s="1"/>
  <c r="K4" i="31" s="1"/>
  <c r="L4" i="31" s="1"/>
  <c r="M4" i="31" s="1"/>
  <c r="G25" i="24"/>
  <c r="G18" i="24"/>
  <c r="F18" i="24"/>
  <c r="F25" i="24" s="1"/>
  <c r="E22" i="34"/>
  <c r="L97" i="24"/>
  <c r="M97" i="24" s="1"/>
  <c r="L98" i="24"/>
  <c r="M98" i="24" s="1"/>
  <c r="L99" i="24"/>
  <c r="M99" i="24" s="1"/>
  <c r="L100" i="24"/>
  <c r="M100" i="24" s="1"/>
  <c r="L101" i="24"/>
  <c r="L102" i="24"/>
  <c r="L96" i="24"/>
  <c r="M101" i="24"/>
  <c r="K97" i="24"/>
  <c r="K98" i="24"/>
  <c r="K99" i="24"/>
  <c r="K100" i="24"/>
  <c r="K101" i="24"/>
  <c r="K96" i="24"/>
  <c r="H97" i="24"/>
  <c r="H98" i="24"/>
  <c r="H99" i="24"/>
  <c r="H100" i="24"/>
  <c r="H101" i="24"/>
  <c r="H102" i="24"/>
  <c r="H96" i="24"/>
  <c r="G103" i="24"/>
  <c r="F103" i="24"/>
  <c r="M96" i="24" l="1"/>
  <c r="F89" i="24"/>
  <c r="F82" i="24"/>
  <c r="A16" i="31"/>
  <c r="H103" i="24"/>
  <c r="K3" i="34"/>
  <c r="E20" i="31"/>
  <c r="E21" i="31" s="1"/>
  <c r="K5" i="34"/>
  <c r="K4" i="34"/>
  <c r="K2" i="34"/>
  <c r="G9" i="34"/>
  <c r="E9" i="34"/>
  <c r="C9" i="34"/>
  <c r="F111" i="24" l="1"/>
  <c r="H110" i="24"/>
  <c r="G111" i="24"/>
  <c r="H111" i="24" l="1"/>
  <c r="G89" i="24"/>
  <c r="G82" i="24"/>
  <c r="G46" i="24"/>
  <c r="F46" i="24"/>
  <c r="G38" i="24"/>
  <c r="F38" i="24"/>
  <c r="H14" i="24" l="1"/>
  <c r="L78" i="24"/>
  <c r="L69" i="24"/>
  <c r="H69" i="24"/>
  <c r="L68" i="24"/>
  <c r="L70" i="24"/>
  <c r="L71" i="24"/>
  <c r="L72" i="24"/>
  <c r="L73" i="24"/>
  <c r="L74" i="24"/>
  <c r="L75" i="24"/>
  <c r="L76" i="24"/>
  <c r="L77" i="24"/>
  <c r="L79" i="24"/>
  <c r="L80" i="24"/>
  <c r="L81" i="24"/>
  <c r="L85" i="24"/>
  <c r="L86" i="24"/>
  <c r="L87" i="24"/>
  <c r="L88" i="24"/>
  <c r="L42" i="24"/>
  <c r="L43" i="24"/>
  <c r="L44" i="24"/>
  <c r="L45" i="24"/>
  <c r="L24" i="24"/>
  <c r="L23" i="24"/>
  <c r="L22" i="24"/>
  <c r="L21" i="24"/>
  <c r="L20" i="24"/>
  <c r="H48" i="24"/>
  <c r="H41" i="24"/>
  <c r="H42" i="24"/>
  <c r="H43" i="24"/>
  <c r="H44" i="24"/>
  <c r="H45" i="24"/>
  <c r="H40" i="24"/>
  <c r="H28" i="24"/>
  <c r="L36" i="24"/>
  <c r="H36" i="24"/>
  <c r="L35" i="24"/>
  <c r="H35" i="24"/>
  <c r="L34" i="24"/>
  <c r="H34" i="24"/>
  <c r="L29" i="24"/>
  <c r="L30" i="24"/>
  <c r="L31" i="24"/>
  <c r="L32" i="24"/>
  <c r="L33" i="24"/>
  <c r="L37" i="24"/>
  <c r="L40" i="24"/>
  <c r="L41" i="24"/>
  <c r="L48" i="24"/>
  <c r="L49" i="24"/>
  <c r="L50" i="24"/>
  <c r="L51" i="24"/>
  <c r="L52" i="24"/>
  <c r="L53" i="24"/>
  <c r="L54" i="24"/>
  <c r="L55" i="24"/>
  <c r="L28" i="24"/>
  <c r="H55" i="24"/>
  <c r="F56" i="24"/>
  <c r="F58" i="24" s="1"/>
  <c r="H53" i="24"/>
  <c r="H52" i="24"/>
  <c r="H51" i="24"/>
  <c r="H50" i="24"/>
  <c r="H49" i="24"/>
  <c r="H37" i="24"/>
  <c r="H33" i="24"/>
  <c r="H32" i="24"/>
  <c r="H31" i="24"/>
  <c r="H30" i="24"/>
  <c r="H29" i="24"/>
  <c r="L12" i="24"/>
  <c r="L13" i="24"/>
  <c r="L14" i="24"/>
  <c r="L15" i="24"/>
  <c r="L16" i="24"/>
  <c r="L11" i="24"/>
  <c r="H12" i="24"/>
  <c r="H13" i="24"/>
  <c r="H15" i="24"/>
  <c r="H16" i="24"/>
  <c r="H23" i="24"/>
  <c r="H24" i="24"/>
  <c r="H11" i="24"/>
  <c r="H22" i="24"/>
  <c r="H21" i="24"/>
  <c r="H20" i="24"/>
  <c r="H38" i="24" l="1"/>
  <c r="H46" i="24"/>
  <c r="H25" i="24"/>
  <c r="H54" i="24"/>
  <c r="G56" i="24"/>
  <c r="G58" i="24" s="1"/>
  <c r="H56" i="24" l="1"/>
  <c r="H58" i="24" s="1"/>
  <c r="F104" i="24" l="1"/>
  <c r="G61" i="24" l="1"/>
  <c r="G114" i="24" s="1"/>
  <c r="G115" i="24" s="1"/>
  <c r="G104" i="24"/>
  <c r="H104" i="24"/>
  <c r="G26" i="24" l="1"/>
  <c r="A9" i="34" l="1"/>
  <c r="C21" i="31" l="1"/>
  <c r="N3" i="24" s="1"/>
  <c r="B25" i="31" l="1"/>
  <c r="H88" i="24" l="1"/>
  <c r="H87" i="24"/>
  <c r="H86" i="24"/>
  <c r="H85" i="24"/>
  <c r="H81" i="24"/>
  <c r="H80" i="24"/>
  <c r="H79" i="24"/>
  <c r="H78" i="24"/>
  <c r="H77" i="24"/>
  <c r="H76" i="24"/>
  <c r="H75" i="24"/>
  <c r="H74" i="24"/>
  <c r="H73" i="24"/>
  <c r="H72" i="24"/>
  <c r="H71" i="24"/>
  <c r="H70" i="24"/>
  <c r="H68" i="24"/>
  <c r="H89" i="24" l="1"/>
  <c r="H82" i="24"/>
  <c r="N4" i="24" l="1"/>
  <c r="B31" i="31"/>
  <c r="A31" i="31" s="1"/>
  <c r="B28" i="31" l="1"/>
  <c r="A28" i="31" s="1"/>
  <c r="B30" i="31"/>
  <c r="A30" i="31" s="1"/>
  <c r="B26" i="31"/>
  <c r="A26" i="31" s="1"/>
  <c r="B27" i="31"/>
  <c r="A27" i="31" s="1"/>
  <c r="B29" i="31"/>
  <c r="A29" i="31" s="1"/>
  <c r="A33" i="31" l="1"/>
  <c r="A35" i="31"/>
  <c r="A37" i="31" s="1"/>
  <c r="M5" i="24" l="1"/>
  <c r="I110" i="24" l="1"/>
  <c r="I102" i="24"/>
  <c r="I111" i="24"/>
  <c r="I86" i="24"/>
  <c r="I73" i="24"/>
  <c r="I81" i="24"/>
  <c r="I55" i="24"/>
  <c r="I29" i="24"/>
  <c r="I37" i="24"/>
  <c r="I14" i="24"/>
  <c r="I34" i="24"/>
  <c r="I80" i="24"/>
  <c r="I87" i="24"/>
  <c r="I74" i="24"/>
  <c r="I68" i="24"/>
  <c r="I48" i="24"/>
  <c r="I30" i="24"/>
  <c r="I28" i="24"/>
  <c r="I15" i="24"/>
  <c r="I52" i="24"/>
  <c r="I40" i="24"/>
  <c r="I88" i="24"/>
  <c r="I75" i="24"/>
  <c r="I49" i="24"/>
  <c r="I41" i="24"/>
  <c r="I31" i="24"/>
  <c r="I21" i="24"/>
  <c r="I16" i="24"/>
  <c r="I78" i="24"/>
  <c r="I13" i="24"/>
  <c r="I85" i="24"/>
  <c r="I76" i="24"/>
  <c r="I50" i="24"/>
  <c r="I42" i="24"/>
  <c r="I32" i="24"/>
  <c r="I22" i="24"/>
  <c r="I70" i="24"/>
  <c r="I36" i="24"/>
  <c r="I69" i="24"/>
  <c r="I77" i="24"/>
  <c r="I51" i="24"/>
  <c r="I43" i="24"/>
  <c r="I33" i="24"/>
  <c r="I23" i="24"/>
  <c r="I12" i="24"/>
  <c r="I44" i="24"/>
  <c r="I24" i="24"/>
  <c r="I71" i="24"/>
  <c r="I79" i="24"/>
  <c r="I53" i="24"/>
  <c r="I45" i="24"/>
  <c r="I35" i="24"/>
  <c r="I20" i="24"/>
  <c r="I72" i="24"/>
  <c r="I54" i="24"/>
  <c r="I11" i="24"/>
  <c r="K102" i="24" l="1"/>
  <c r="J103" i="24" s="1"/>
  <c r="J104" i="24" s="1"/>
  <c r="M102" i="24"/>
  <c r="L103" i="24" s="1"/>
  <c r="L104" i="24" s="1"/>
  <c r="I103" i="24"/>
  <c r="E19" i="34"/>
  <c r="K51" i="24"/>
  <c r="M51" i="24"/>
  <c r="K42" i="24"/>
  <c r="M42" i="24"/>
  <c r="M31" i="24"/>
  <c r="K31" i="24"/>
  <c r="I38" i="24"/>
  <c r="N38" i="24" s="1"/>
  <c r="K28" i="24"/>
  <c r="M28" i="24"/>
  <c r="K14" i="24"/>
  <c r="M14" i="24"/>
  <c r="K77" i="24"/>
  <c r="M77" i="24"/>
  <c r="K50" i="24"/>
  <c r="M50" i="24"/>
  <c r="M41" i="24"/>
  <c r="K41" i="24"/>
  <c r="K30" i="24"/>
  <c r="M30" i="24"/>
  <c r="K37" i="24"/>
  <c r="M37" i="24"/>
  <c r="K54" i="24"/>
  <c r="M54" i="24"/>
  <c r="K69" i="24"/>
  <c r="M69" i="24"/>
  <c r="K49" i="24"/>
  <c r="M49" i="24"/>
  <c r="I56" i="24"/>
  <c r="K48" i="24"/>
  <c r="M48" i="24"/>
  <c r="M72" i="24"/>
  <c r="K72" i="24"/>
  <c r="K44" i="24"/>
  <c r="M44" i="24"/>
  <c r="K36" i="24"/>
  <c r="M36" i="24"/>
  <c r="I89" i="24"/>
  <c r="N89" i="24" s="1"/>
  <c r="E16" i="34" s="1"/>
  <c r="K85" i="24"/>
  <c r="M85" i="24"/>
  <c r="M75" i="24"/>
  <c r="K75" i="24"/>
  <c r="M68" i="24"/>
  <c r="I82" i="24"/>
  <c r="K68" i="24"/>
  <c r="K55" i="24"/>
  <c r="M55" i="24"/>
  <c r="M24" i="24"/>
  <c r="K24" i="24"/>
  <c r="K76" i="24"/>
  <c r="M76" i="24"/>
  <c r="K29" i="24"/>
  <c r="M29" i="24"/>
  <c r="I25" i="24"/>
  <c r="N25" i="24" s="1"/>
  <c r="M20" i="24"/>
  <c r="K20" i="24"/>
  <c r="K12" i="24"/>
  <c r="M12" i="24"/>
  <c r="K70" i="24"/>
  <c r="M70" i="24"/>
  <c r="M13" i="24"/>
  <c r="K13" i="24"/>
  <c r="K88" i="24"/>
  <c r="M88" i="24"/>
  <c r="K74" i="24"/>
  <c r="M74" i="24"/>
  <c r="K81" i="24"/>
  <c r="M81" i="24"/>
  <c r="K79" i="24"/>
  <c r="M79" i="24"/>
  <c r="M23" i="24"/>
  <c r="K23" i="24"/>
  <c r="I46" i="24"/>
  <c r="N46" i="24" s="1"/>
  <c r="M40" i="24"/>
  <c r="K40" i="24"/>
  <c r="K73" i="24"/>
  <c r="M73" i="24"/>
  <c r="K33" i="24"/>
  <c r="M33" i="24"/>
  <c r="M22" i="24"/>
  <c r="K22" i="24"/>
  <c r="M16" i="24"/>
  <c r="K16" i="24"/>
  <c r="M52" i="24"/>
  <c r="K52" i="24"/>
  <c r="M80" i="24"/>
  <c r="K80" i="24"/>
  <c r="K86" i="24"/>
  <c r="M86" i="24"/>
  <c r="M71" i="24"/>
  <c r="K71" i="24"/>
  <c r="M35" i="24"/>
  <c r="K35" i="24"/>
  <c r="K78" i="24"/>
  <c r="M78" i="24"/>
  <c r="M87" i="24"/>
  <c r="K87" i="24"/>
  <c r="M45" i="24"/>
  <c r="K45" i="24"/>
  <c r="M53" i="24"/>
  <c r="K53" i="24"/>
  <c r="K43" i="24"/>
  <c r="M43" i="24"/>
  <c r="M32" i="24"/>
  <c r="K32" i="24"/>
  <c r="M21" i="24"/>
  <c r="K21" i="24"/>
  <c r="M15" i="24"/>
  <c r="K15" i="24"/>
  <c r="K34" i="24"/>
  <c r="M34" i="24"/>
  <c r="M11" i="24"/>
  <c r="K11" i="24"/>
  <c r="N103" i="24" l="1"/>
  <c r="I104" i="24"/>
  <c r="H18" i="24"/>
  <c r="I9" i="34" s="1"/>
  <c r="I18" i="24"/>
  <c r="N18" i="24" s="1"/>
  <c r="E12" i="34" s="1"/>
  <c r="I58" i="24"/>
  <c r="N56" i="24"/>
  <c r="N58" i="24" s="1"/>
  <c r="M38" i="24"/>
  <c r="L25" i="24"/>
  <c r="J89" i="24"/>
  <c r="J38" i="24"/>
  <c r="E13" i="34"/>
  <c r="J56" i="24"/>
  <c r="M56" i="24"/>
  <c r="J46" i="24"/>
  <c r="L82" i="24"/>
  <c r="K56" i="24"/>
  <c r="I91" i="24"/>
  <c r="N82" i="24"/>
  <c r="L46" i="24"/>
  <c r="K46" i="24"/>
  <c r="M46" i="24"/>
  <c r="J82" i="24"/>
  <c r="J25" i="24"/>
  <c r="L89" i="24"/>
  <c r="L56" i="24"/>
  <c r="L38" i="24"/>
  <c r="H26" i="24"/>
  <c r="H61" i="24"/>
  <c r="N104" i="24" l="1"/>
  <c r="E17" i="34"/>
  <c r="N26" i="24"/>
  <c r="N61" i="24" s="1"/>
  <c r="I26" i="24"/>
  <c r="L91" i="24"/>
  <c r="E14" i="34"/>
  <c r="J58" i="24"/>
  <c r="L58" i="24"/>
  <c r="J91" i="24"/>
  <c r="I61" i="24"/>
  <c r="I115" i="24" s="1"/>
  <c r="K9" i="34"/>
  <c r="I114" i="24" l="1"/>
  <c r="L18" i="24"/>
  <c r="L61" i="24" s="1"/>
  <c r="J18" i="24"/>
  <c r="J61" i="24" s="1"/>
  <c r="F61" i="24" l="1"/>
  <c r="F91" i="24"/>
  <c r="F114" i="24" l="1"/>
  <c r="H114" i="24" s="1"/>
  <c r="H115" i="24" s="1"/>
  <c r="F26" i="24"/>
  <c r="H91" i="24"/>
  <c r="G91" i="24"/>
  <c r="F115" i="24" l="1"/>
  <c r="E15" i="34"/>
  <c r="E20" i="34" s="1"/>
  <c r="N91" i="24" l="1"/>
  <c r="J114" i="24" s="1"/>
  <c r="J115" i="24" s="1"/>
  <c r="K10" i="3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Bridget Miller</author>
    <author>guan1rac</author>
    <author>John Isackson</author>
  </authors>
  <commentList>
    <comment ref="M3" authorId="0" shapeId="0" xr:uid="{C07D8354-B813-4DFE-8259-1BE27EEF6AA8}">
      <text>
        <r>
          <rPr>
            <b/>
            <sz val="12"/>
            <color indexed="81"/>
            <rFont val="Tahoma"/>
            <family val="2"/>
          </rPr>
          <t>Bridget Miller:
Month/Date/Year</t>
        </r>
        <r>
          <rPr>
            <sz val="9"/>
            <color indexed="81"/>
            <rFont val="Tahoma"/>
            <family val="2"/>
          </rPr>
          <t xml:space="preserve">
</t>
        </r>
      </text>
    </comment>
    <comment ref="M4" authorId="0" shapeId="0" xr:uid="{157BB464-FAE8-4EB7-AF00-9D7512234EB3}">
      <text>
        <r>
          <rPr>
            <b/>
            <sz val="12"/>
            <color indexed="81"/>
            <rFont val="Tahoma"/>
            <family val="2"/>
          </rPr>
          <t>Bridget Miller:
Month/Date/Year</t>
        </r>
        <r>
          <rPr>
            <sz val="9"/>
            <color indexed="81"/>
            <rFont val="Tahoma"/>
            <family val="2"/>
          </rPr>
          <t xml:space="preserve">
</t>
        </r>
      </text>
    </comment>
    <comment ref="G8" authorId="1" shapeId="0" xr:uid="{00000000-0006-0000-0100-000001000000}">
      <text>
        <r>
          <rPr>
            <b/>
            <sz val="14"/>
            <color indexed="81"/>
            <rFont val="Tahoma"/>
            <family val="2"/>
          </rPr>
          <t>Amount based on Expected Value (Risk Assessment) [PxI]</t>
        </r>
      </text>
    </comment>
    <comment ref="C11" authorId="0" shapeId="0" xr:uid="{044EC79E-4291-466C-8509-385C480CB3CF}">
      <text>
        <r>
          <rPr>
            <b/>
            <sz val="18"/>
            <color indexed="81"/>
            <rFont val="Tahoma"/>
            <family val="2"/>
          </rPr>
          <t xml:space="preserve">Bridget Miller:
For TH projects, this is updated to show the amounts of the annual estimate.  Upon award of the construction contract, the latest estimate is replaced with the construction contract award amount. </t>
        </r>
      </text>
    </comment>
    <comment ref="H18" authorId="2" shapeId="0" xr:uid="{00000000-0006-0000-0100-000002000000}">
      <text>
        <r>
          <rPr>
            <b/>
            <sz val="24"/>
            <color indexed="81"/>
            <rFont val="Tahoma"/>
            <family val="2"/>
          </rPr>
          <t xml:space="preserve">
</t>
        </r>
        <r>
          <rPr>
            <b/>
            <sz val="28"/>
            <color indexed="81"/>
            <rFont val="Tahoma"/>
            <family val="2"/>
          </rPr>
          <t>If the letting was today, this would be the cost.</t>
        </r>
        <r>
          <rPr>
            <sz val="9"/>
            <color indexed="81"/>
            <rFont val="Tahoma"/>
            <family val="2"/>
          </rPr>
          <t xml:space="preserve">
</t>
        </r>
      </text>
    </comment>
    <comment ref="I18" authorId="2" shapeId="0" xr:uid="{00000000-0006-0000-0100-000003000000}">
      <text>
        <r>
          <rPr>
            <b/>
            <sz val="28"/>
            <color indexed="81"/>
            <rFont val="Tahoma"/>
            <family val="2"/>
          </rPr>
          <t xml:space="preserve">
This is the estimated bid amount for the future scheduled letting date.
This number includes inflation.</t>
        </r>
        <r>
          <rPr>
            <sz val="9"/>
            <color indexed="81"/>
            <rFont val="Tahoma"/>
            <family val="2"/>
          </rPr>
          <t xml:space="preserve">
</t>
        </r>
      </text>
    </comment>
    <comment ref="C20" authorId="0" shapeId="0" xr:uid="{498E6171-B92A-444D-B598-7AA44A4C63C6}">
      <text>
        <r>
          <rPr>
            <b/>
            <sz val="18"/>
            <color indexed="81"/>
            <rFont val="Tahoma"/>
            <family val="2"/>
          </rPr>
          <t xml:space="preserve">Bridget Miller:
For TH projects only.  Includes any changes to the initial construction contract award amount. </t>
        </r>
        <r>
          <rPr>
            <sz val="14"/>
            <color indexed="81"/>
            <rFont val="Tahoma"/>
            <family val="2"/>
          </rPr>
          <t xml:space="preserve">
</t>
        </r>
      </text>
    </comment>
    <comment ref="H25" authorId="2" shapeId="0" xr:uid="{FEA0A76A-8965-4B9A-9F97-1B0A58DF3C5E}">
      <text>
        <r>
          <rPr>
            <b/>
            <sz val="24"/>
            <color indexed="81"/>
            <rFont val="Tahoma"/>
            <family val="2"/>
          </rPr>
          <t xml:space="preserve">
</t>
        </r>
        <r>
          <rPr>
            <b/>
            <sz val="28"/>
            <color indexed="81"/>
            <rFont val="Tahoma"/>
            <family val="2"/>
          </rPr>
          <t>If the letting was today, this would be the cost.</t>
        </r>
        <r>
          <rPr>
            <sz val="9"/>
            <color indexed="81"/>
            <rFont val="Tahoma"/>
            <family val="2"/>
          </rPr>
          <t xml:space="preserve">
</t>
        </r>
      </text>
    </comment>
    <comment ref="I25" authorId="2" shapeId="0" xr:uid="{B378DEEB-C3B1-41AC-872C-1B3F54F0E567}">
      <text>
        <r>
          <rPr>
            <b/>
            <sz val="28"/>
            <color indexed="81"/>
            <rFont val="Tahoma"/>
            <family val="2"/>
          </rPr>
          <t xml:space="preserve">
This is the estimated bid amount for the future scheduled letting date.
This number includes inflation.</t>
        </r>
        <r>
          <rPr>
            <sz val="9"/>
            <color indexed="81"/>
            <rFont val="Tahoma"/>
            <family val="2"/>
          </rPr>
          <t xml:space="preserve">
</t>
        </r>
      </text>
    </comment>
    <comment ref="B28" authorId="0" shapeId="0" xr:uid="{1874D985-FD41-4D52-A891-350DDA4FECE3}">
      <text>
        <r>
          <rPr>
            <b/>
            <sz val="9"/>
            <color indexed="81"/>
            <rFont val="Tahoma"/>
            <family val="2"/>
          </rPr>
          <t>Bridget Miller:</t>
        </r>
        <r>
          <rPr>
            <sz val="9"/>
            <color indexed="81"/>
            <rFont val="Tahoma"/>
            <family val="2"/>
          </rPr>
          <t xml:space="preserve">
</t>
        </r>
        <r>
          <rPr>
            <sz val="16"/>
            <color indexed="81"/>
            <rFont val="Tahoma"/>
            <family val="2"/>
          </rPr>
          <t>For TH projects only.  Other Elements are for agreements that support the construction phase of the project and are for work not included in the onstruction contract.  See pull down menu tab for examples</t>
        </r>
      </text>
    </comment>
    <comment ref="G64" authorId="1" shapeId="0" xr:uid="{F6C02729-0FA5-48EA-A7E4-64EE4AFFEE62}">
      <text>
        <r>
          <rPr>
            <b/>
            <sz val="16"/>
            <color indexed="81"/>
            <rFont val="Tahoma"/>
            <family val="2"/>
          </rPr>
          <t>Amount based on Expected Value (Risk Assessment) [PxI]</t>
        </r>
      </text>
    </comment>
    <comment ref="C67" authorId="0" shapeId="0" xr:uid="{6B60FF45-164B-45DE-8DCA-6CB307A3C45F}">
      <text>
        <r>
          <rPr>
            <b/>
            <sz val="16"/>
            <color indexed="81"/>
            <rFont val="Tahoma"/>
            <family val="2"/>
          </rPr>
          <t>Bridget Miller:</t>
        </r>
        <r>
          <rPr>
            <sz val="16"/>
            <color indexed="81"/>
            <rFont val="Tahoma"/>
            <family val="2"/>
          </rPr>
          <t xml:space="preserve">
</t>
        </r>
        <r>
          <rPr>
            <b/>
            <sz val="16"/>
            <color indexed="81"/>
            <rFont val="Tahoma"/>
            <family val="2"/>
          </rPr>
          <t>Cost incurred to get project ready for construction, through project award/award encumbrance date, including  salaries, consultants, equipment used, and materials to do the engineering.</t>
        </r>
      </text>
    </comment>
    <comment ref="N82" authorId="0" shapeId="0" xr:uid="{70FF8224-BC2C-4564-9D98-21889AA6D273}">
      <text>
        <r>
          <rPr>
            <b/>
            <sz val="16"/>
            <color indexed="81"/>
            <rFont val="Tahoma"/>
            <family val="2"/>
          </rPr>
          <t>Bridget Miller
Rule of thumb is 12% construction cost</t>
        </r>
        <r>
          <rPr>
            <b/>
            <sz val="9"/>
            <color indexed="81"/>
            <rFont val="Tahoma"/>
            <family val="2"/>
          </rPr>
          <t xml:space="preserve">
</t>
        </r>
      </text>
    </comment>
    <comment ref="C84" authorId="0" shapeId="0" xr:uid="{D508F554-A7E9-4E4D-9D34-1A367B2DCE8B}">
      <text>
        <r>
          <rPr>
            <b/>
            <sz val="12"/>
            <color indexed="81"/>
            <rFont val="Tahoma"/>
            <family val="2"/>
          </rPr>
          <t>Bridget Miller:</t>
        </r>
        <r>
          <rPr>
            <sz val="12"/>
            <color indexed="81"/>
            <rFont val="Tahoma"/>
            <family val="2"/>
          </rPr>
          <t xml:space="preserve">
</t>
        </r>
        <r>
          <rPr>
            <b/>
            <sz val="16"/>
            <color indexed="81"/>
            <rFont val="Tahoma"/>
            <family val="2"/>
          </rPr>
          <t>All engineering and oversite costs incurred during the construction phase of a project, from the date of award/award encumbrance through final project closeout, including internal salary, consultant equipment used in the field, and materials needed to do engineering.</t>
        </r>
      </text>
    </comment>
    <comment ref="N89" authorId="0" shapeId="0" xr:uid="{FF7A8B80-8C18-458A-BA6C-6201A7E34C92}">
      <text>
        <r>
          <rPr>
            <b/>
            <sz val="16"/>
            <color indexed="81"/>
            <rFont val="Tahoma"/>
            <family val="2"/>
          </rPr>
          <t>Bridget Miller:
Rule of thumb is 8%</t>
        </r>
      </text>
    </comment>
    <comment ref="G93" authorId="1" shapeId="0" xr:uid="{94B2D426-2DB1-4019-BF12-E8C7DB98D9CC}">
      <text>
        <r>
          <rPr>
            <b/>
            <sz val="16"/>
            <color indexed="81"/>
            <rFont val="Tahoma"/>
            <family val="2"/>
          </rPr>
          <t>Amount based on Expected Value (Risk Assessment) [PxI]</t>
        </r>
      </text>
    </comment>
    <comment ref="L103" authorId="0" shapeId="0" xr:uid="{20AC25A0-B8AB-46C6-8358-CE5801228579}">
      <text>
        <r>
          <rPr>
            <b/>
            <sz val="16"/>
            <color indexed="81"/>
            <rFont val="Tahoma"/>
            <family val="2"/>
          </rPr>
          <t>Bridget Miller:
If using ROW from your ROW engineer estimating tool, put the rounded cost information here to overwrite calculations.  ROW is rounded differently</t>
        </r>
        <r>
          <rPr>
            <sz val="9"/>
            <color indexed="81"/>
            <rFont val="Tahoma"/>
            <family val="2"/>
          </rPr>
          <t xml:space="preserve">
</t>
        </r>
      </text>
    </comment>
    <comment ref="N103" authorId="0" shapeId="0" xr:uid="{C2F89BBA-C212-48B0-9739-72FD02514F1C}">
      <text>
        <r>
          <rPr>
            <b/>
            <sz val="16"/>
            <color indexed="81"/>
            <rFont val="Tahoma"/>
            <family val="2"/>
          </rPr>
          <t>Bridget Miller:
Need to fill in, see yellow note above</t>
        </r>
        <r>
          <rPr>
            <sz val="9"/>
            <color indexed="81"/>
            <rFont val="Tahoma"/>
            <family val="2"/>
          </rPr>
          <t xml:space="preserve">
</t>
        </r>
      </text>
    </comment>
    <comment ref="G107" authorId="1" shapeId="0" xr:uid="{B33E2E88-013E-44CE-B821-E9EC46810742}">
      <text>
        <r>
          <rPr>
            <b/>
            <sz val="16"/>
            <color indexed="81"/>
            <rFont val="Tahoma"/>
            <family val="2"/>
          </rPr>
          <t>Amount based on Expected Value (Risk Assessment) [PxI]</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Bridget Miller</author>
    <author>John Isackson</author>
  </authors>
  <commentList>
    <comment ref="A1" authorId="0" shapeId="0" xr:uid="{0C59E2BA-2E31-431F-8A15-463C6B8FD326}">
      <text>
        <r>
          <rPr>
            <b/>
            <sz val="9"/>
            <color indexed="81"/>
            <rFont val="Tahoma"/>
            <family val="2"/>
          </rPr>
          <t>Bridget Miller:</t>
        </r>
        <r>
          <rPr>
            <sz val="9"/>
            <color indexed="81"/>
            <rFont val="Tahoma"/>
            <family val="2"/>
          </rPr>
          <t xml:space="preserve">
MnDOT’s established standard for calculating inflation is to take the average of the inflation from the EST BASE YEAR, then averaging the values between the stating state fiscal year selected and the ending state fiscal year selected, using the MnDOT RIC approved inflation tables. To see the current TPIC approved inflation factors, click on the question mark icon next to the INFLATED CON LETTING AMT to display the Inflation Conversion Factor table.</t>
        </r>
      </text>
    </comment>
    <comment ref="A25" authorId="1" shapeId="0" xr:uid="{00000000-0006-0000-0400-000002000000}">
      <text>
        <r>
          <rPr>
            <b/>
            <sz val="18"/>
            <color indexed="81"/>
            <rFont val="Tahoma"/>
            <family val="2"/>
          </rPr>
          <t xml:space="preserve">
</t>
        </r>
        <r>
          <rPr>
            <b/>
            <sz val="14"/>
            <color indexed="81"/>
            <rFont val="Tahoma"/>
            <family val="2"/>
          </rPr>
          <t>The Estimated Base Fiscal Year entered into cell A20 will determine which row of the table above the inflation rates will be taken from.</t>
        </r>
        <r>
          <rPr>
            <b/>
            <sz val="18"/>
            <color indexed="81"/>
            <rFont val="Tahoma"/>
            <family val="2"/>
          </rPr>
          <t xml:space="preserve">
</t>
        </r>
        <r>
          <rPr>
            <b/>
            <sz val="14"/>
            <color indexed="81"/>
            <rFont val="Tahoma"/>
            <family val="2"/>
          </rPr>
          <t xml:space="preserve">
The fiscal years (B24:B30) from the Construction Start and End Dates, and associated inflation rates (A24:A30) for the Estimate Base Fiscal Year entered into cell A20, will be used to calculate the Mid-Point of Construction Inflation Rate.
These are all automatically populated and calculated.</t>
        </r>
      </text>
    </comment>
    <comment ref="C31" authorId="1" shapeId="0" xr:uid="{00000000-0006-0000-0400-000003000000}">
      <text>
        <r>
          <rPr>
            <b/>
            <sz val="20"/>
            <color indexed="81"/>
            <rFont val="Tahoma"/>
            <family val="2"/>
          </rPr>
          <t xml:space="preserve">
This assumes a maximum of seven construction seasons on any MnDOT project.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John Isackson</author>
  </authors>
  <commentList>
    <comment ref="C12" authorId="0" shapeId="0" xr:uid="{00000000-0006-0000-0200-000002000000}">
      <text>
        <r>
          <rPr>
            <b/>
            <sz val="9"/>
            <color indexed="81"/>
            <rFont val="Tahoma"/>
            <family val="2"/>
          </rPr>
          <t xml:space="preserve">
</t>
        </r>
        <r>
          <rPr>
            <b/>
            <u/>
            <sz val="16"/>
            <color indexed="81"/>
            <rFont val="Tahoma"/>
            <family val="2"/>
          </rPr>
          <t>From CHIMES</t>
        </r>
        <r>
          <rPr>
            <b/>
            <sz val="16"/>
            <color indexed="81"/>
            <rFont val="Tahoma"/>
            <family val="2"/>
          </rPr>
          <t xml:space="preserve">:
</t>
        </r>
        <r>
          <rPr>
            <b/>
            <u/>
            <sz val="16"/>
            <color indexed="81"/>
            <rFont val="Tahoma"/>
            <family val="2"/>
          </rPr>
          <t>Construction Let Amount</t>
        </r>
        <r>
          <rPr>
            <b/>
            <sz val="16"/>
            <color indexed="81"/>
            <rFont val="Tahoma"/>
            <family val="2"/>
          </rPr>
          <t xml:space="preserve">: For Trunk Highway projects this is updated to show the amount of the annual estimates. Upon award of the construction contract, the last estimate is replaced with the construction contract award amount. For all other projects enter total amount of the agreement with the sub-recipient of federal funds, including any matching funds and non-participating funds. </t>
        </r>
      </text>
    </comment>
    <comment ref="C13" authorId="0" shapeId="0" xr:uid="{00000000-0006-0000-0200-000003000000}">
      <text>
        <r>
          <rPr>
            <b/>
            <sz val="16"/>
            <color indexed="81"/>
            <rFont val="Tahoma"/>
            <family val="2"/>
          </rPr>
          <t xml:space="preserve">
</t>
        </r>
        <r>
          <rPr>
            <b/>
            <u/>
            <sz val="16"/>
            <color indexed="81"/>
            <rFont val="Tahoma"/>
            <family val="2"/>
          </rPr>
          <t>From CHIMES</t>
        </r>
        <r>
          <rPr>
            <b/>
            <sz val="16"/>
            <color indexed="81"/>
            <rFont val="Tahoma"/>
            <family val="2"/>
          </rPr>
          <t xml:space="preserve">:
</t>
        </r>
        <r>
          <rPr>
            <b/>
            <u/>
            <sz val="16"/>
            <color indexed="81"/>
            <rFont val="Tahoma"/>
            <family val="2"/>
          </rPr>
          <t>Post Letting Construction Cost</t>
        </r>
        <r>
          <rPr>
            <b/>
            <sz val="16"/>
            <color indexed="81"/>
            <rFont val="Tahoma"/>
            <family val="2"/>
          </rPr>
          <t xml:space="preserve">: For Trunk Highway projects only. Includes any changes to the initial construction contract award amount. Post Letting Construction costs include supplemental agreements; cost overruns; escalation clauses; settlements; etc. </t>
        </r>
      </text>
    </comment>
    <comment ref="F13" authorId="0" shapeId="0" xr:uid="{00000000-0006-0000-0200-000004000000}">
      <text>
        <r>
          <rPr>
            <b/>
            <sz val="20"/>
            <color indexed="81"/>
            <rFont val="Tahoma"/>
            <family val="2"/>
          </rPr>
          <t xml:space="preserve">
Change orders, or overruns.</t>
        </r>
      </text>
    </comment>
    <comment ref="C14" authorId="0" shapeId="0" xr:uid="{00000000-0006-0000-0200-000005000000}">
      <text>
        <r>
          <rPr>
            <b/>
            <sz val="16"/>
            <color indexed="81"/>
            <rFont val="Tahoma"/>
            <family val="2"/>
          </rPr>
          <t xml:space="preserve">
These are costs outside of the main construction contract.
</t>
        </r>
        <r>
          <rPr>
            <b/>
            <u/>
            <sz val="16"/>
            <color indexed="81"/>
            <rFont val="Tahoma"/>
            <family val="2"/>
          </rPr>
          <t>From CHIMES</t>
        </r>
        <r>
          <rPr>
            <b/>
            <sz val="16"/>
            <color indexed="81"/>
            <rFont val="Tahoma"/>
            <family val="2"/>
          </rPr>
          <t xml:space="preserve">:
</t>
        </r>
        <r>
          <rPr>
            <b/>
            <u/>
            <sz val="16"/>
            <color indexed="81"/>
            <rFont val="Tahoma"/>
            <family val="2"/>
          </rPr>
          <t>Other Project Costs</t>
        </r>
        <r>
          <rPr>
            <b/>
            <sz val="16"/>
            <color indexed="81"/>
            <rFont val="Tahoma"/>
            <family val="2"/>
          </rPr>
          <t xml:space="preserve">: For Trunk Highway projects only. Other Elements are for agreements that support the construction phase of the project and are for work not included in the construction contract. Examples include State furnished material, Municipal Agreements, Utility work and Traffic Control. </t>
        </r>
      </text>
    </comment>
    <comment ref="C15" authorId="0" shapeId="0" xr:uid="{00000000-0006-0000-0200-000006000000}">
      <text>
        <r>
          <rPr>
            <b/>
            <sz val="16"/>
            <color indexed="81"/>
            <rFont val="Tahoma"/>
            <family val="2"/>
          </rPr>
          <t xml:space="preserve">
</t>
        </r>
        <r>
          <rPr>
            <b/>
            <u/>
            <sz val="16"/>
            <color indexed="81"/>
            <rFont val="Tahoma"/>
            <family val="2"/>
          </rPr>
          <t>From CHIMES</t>
        </r>
        <r>
          <rPr>
            <b/>
            <sz val="16"/>
            <color indexed="81"/>
            <rFont val="Tahoma"/>
            <family val="2"/>
          </rPr>
          <t xml:space="preserve">:
</t>
        </r>
        <r>
          <rPr>
            <b/>
            <u/>
            <sz val="16"/>
            <color indexed="81"/>
            <rFont val="Tahoma"/>
            <family val="2"/>
          </rPr>
          <t>Preliminary Engineering</t>
        </r>
        <r>
          <rPr>
            <b/>
            <sz val="16"/>
            <color indexed="81"/>
            <rFont val="Tahoma"/>
            <family val="2"/>
          </rPr>
          <t xml:space="preserve">: The costs incurred to get the project ready for construction, through project award/award encumbrance date, including internal salaries; consultants; equipment used; materials; and allowable additives. </t>
        </r>
      </text>
    </comment>
    <comment ref="C16" authorId="0" shapeId="0" xr:uid="{00000000-0006-0000-0200-000007000000}">
      <text>
        <r>
          <rPr>
            <b/>
            <sz val="16"/>
            <color indexed="81"/>
            <rFont val="Tahoma"/>
            <family val="2"/>
          </rPr>
          <t xml:space="preserve">
</t>
        </r>
        <r>
          <rPr>
            <b/>
            <u/>
            <sz val="16"/>
            <color indexed="81"/>
            <rFont val="Tahoma"/>
            <family val="2"/>
          </rPr>
          <t>From CHIMES</t>
        </r>
        <r>
          <rPr>
            <b/>
            <sz val="16"/>
            <color indexed="81"/>
            <rFont val="Tahoma"/>
            <family val="2"/>
          </rPr>
          <t xml:space="preserve">:
</t>
        </r>
        <r>
          <rPr>
            <b/>
            <u/>
            <sz val="16"/>
            <color indexed="81"/>
            <rFont val="Tahoma"/>
            <family val="2"/>
          </rPr>
          <t>Construction Engineering</t>
        </r>
        <r>
          <rPr>
            <b/>
            <sz val="16"/>
            <color indexed="81"/>
            <rFont val="Tahoma"/>
            <family val="2"/>
          </rPr>
          <t xml:space="preserve">: All engineering and oversite costs incurred during the construction phase of a project, from the date of award/award encumbrance through final project closeout, including internal salary; consultants; equipment use; materials and allowable additives. </t>
        </r>
      </text>
    </comment>
    <comment ref="C17" authorId="0" shapeId="0" xr:uid="{00000000-0006-0000-0200-000008000000}">
      <text>
        <r>
          <rPr>
            <b/>
            <sz val="16"/>
            <color indexed="81"/>
            <rFont val="Tahoma"/>
            <family val="2"/>
          </rPr>
          <t xml:space="preserve">
</t>
        </r>
        <r>
          <rPr>
            <b/>
            <u/>
            <sz val="16"/>
            <color indexed="81"/>
            <rFont val="Tahoma"/>
            <family val="2"/>
          </rPr>
          <t>From CHIMES</t>
        </r>
        <r>
          <rPr>
            <b/>
            <sz val="16"/>
            <color indexed="81"/>
            <rFont val="Tahoma"/>
            <family val="2"/>
          </rPr>
          <t xml:space="preserve">:
</t>
        </r>
        <r>
          <rPr>
            <b/>
            <u/>
            <sz val="16"/>
            <color indexed="81"/>
            <rFont val="Tahoma"/>
            <family val="2"/>
          </rPr>
          <t>Right of Way</t>
        </r>
        <r>
          <rPr>
            <b/>
            <sz val="16"/>
            <color indexed="81"/>
            <rFont val="Tahoma"/>
            <family val="2"/>
          </rPr>
          <t xml:space="preserve">: All the costs associated project of Right of Way acquisition, including property settlement; internal salaries; consultants; equipment used; materials; and allowable additives.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Bridget Miller</author>
  </authors>
  <commentList>
    <comment ref="D1" authorId="0" shapeId="0" xr:uid="{E256CED3-E1AD-45EF-A10A-E13A72CB5ECD}">
      <text>
        <r>
          <rPr>
            <b/>
            <sz val="9"/>
            <color indexed="81"/>
            <rFont val="Tahoma"/>
            <family val="2"/>
          </rPr>
          <t>Bridget Miller:</t>
        </r>
        <r>
          <rPr>
            <sz val="9"/>
            <color indexed="81"/>
            <rFont val="Tahoma"/>
            <family val="2"/>
          </rPr>
          <t xml:space="preserve">
These costs are only broken out as a way to help you track what has been spent and what is going to be spent after letting and closeout.  Several items can be paid in any of the 3 rows.  So you can just estimate when and how much if you don't know or leave it all in one group at the start.</t>
        </r>
      </text>
    </comment>
    <comment ref="C2" authorId="0" shapeId="0" xr:uid="{E1F2C59E-BE9A-4A4C-9DF9-62B42A3085FF}">
      <text>
        <r>
          <rPr>
            <b/>
            <sz val="9"/>
            <color indexed="81"/>
            <rFont val="Tahoma"/>
            <family val="2"/>
          </rPr>
          <t>Bridget Miller:</t>
        </r>
        <r>
          <rPr>
            <sz val="9"/>
            <color indexed="81"/>
            <rFont val="Tahoma"/>
            <family val="2"/>
          </rPr>
          <t xml:space="preserve">
No longer have SA, paid for as CO
</t>
        </r>
      </text>
    </comment>
    <comment ref="C3" authorId="0" shapeId="0" xr:uid="{C097A2D8-E982-440F-B39C-0C624AC97185}">
      <text>
        <r>
          <rPr>
            <b/>
            <sz val="9"/>
            <color indexed="81"/>
            <rFont val="Tahoma"/>
            <family val="2"/>
          </rPr>
          <t>Bridget Miller:</t>
        </r>
        <r>
          <rPr>
            <sz val="9"/>
            <color indexed="81"/>
            <rFont val="Tahoma"/>
            <family val="2"/>
          </rPr>
          <t xml:space="preserve">
paid for as Change Orders now
</t>
        </r>
      </text>
    </comment>
    <comment ref="D5" authorId="0" shapeId="0" xr:uid="{0A46FB1B-7E6D-4370-99F3-4F4249857E32}">
      <text>
        <r>
          <rPr>
            <b/>
            <sz val="9"/>
            <color indexed="81"/>
            <rFont val="Tahoma"/>
            <family val="2"/>
          </rPr>
          <t xml:space="preserve">Bridget Miller: Utility relocations are paid for as an agreement and are not paid as part of the construction let cost.  They can be paid pre, during, or post, but most commonly paid pre.  </t>
        </r>
      </text>
    </comment>
    <comment ref="A6" authorId="0" shapeId="0" xr:uid="{455021A8-6F4F-4BF0-8CBB-2840B6DC5FEC}">
      <text>
        <r>
          <rPr>
            <b/>
            <sz val="9"/>
            <color indexed="81"/>
            <rFont val="Tahoma"/>
            <family val="2"/>
          </rPr>
          <t>Bridget Miller:</t>
        </r>
        <r>
          <rPr>
            <sz val="9"/>
            <color indexed="81"/>
            <rFont val="Tahoma"/>
            <family val="2"/>
          </rPr>
          <t xml:space="preserve">
normally need an estimate with layout to discuss splits and costs with locals.</t>
        </r>
      </text>
    </comment>
    <comment ref="D6" authorId="0" shapeId="0" xr:uid="{CC45AE7A-4808-42FB-BFE5-6767DE09BD4A}">
      <text>
        <r>
          <rPr>
            <b/>
            <sz val="9"/>
            <color indexed="81"/>
            <rFont val="Tahoma"/>
            <family val="2"/>
          </rPr>
          <t>Bridget Miller:</t>
        </r>
        <r>
          <rPr>
            <sz val="9"/>
            <color indexed="81"/>
            <rFont val="Tahoma"/>
            <family val="2"/>
          </rPr>
          <t xml:space="preserve">
Generally, for MnDOT TH projects that require a RR agreement, the Rail Office will reimburse the RR directly for all flagging and other charges that are contained within the RR agreement.  We do not, as a practice, ask our contractors to reimburse the RR then have MnDOT reimburse the contractor.The costs to reimburse the RR are funded by the districts as part of the Project’s cost but not related to construction costs</t>
        </r>
      </text>
    </comment>
    <comment ref="E8" authorId="0" shapeId="0" xr:uid="{54D88214-D778-4E19-9C4A-27D35386E314}">
      <text>
        <r>
          <rPr>
            <b/>
            <sz val="9"/>
            <color indexed="81"/>
            <rFont val="Tahoma"/>
            <family val="2"/>
          </rPr>
          <t>Bridget Miller:</t>
        </r>
        <r>
          <rPr>
            <sz val="9"/>
            <color indexed="81"/>
            <rFont val="Tahoma"/>
            <family val="2"/>
          </rPr>
          <t xml:space="preserve">
Generally, for MnDOT TH projects that require a RR agreement, the Rail Office will reimburse the RR directly for all flagging and other charges that are contained within the RR agreement.  We do not, as a practice, ask our contractors to reimburse the RR then have MnDOT reimburse the contractor.The costs to reimburse the RR are funded by the districts as part of the Project’s cost but not related to construction costs</t>
        </r>
      </text>
    </comment>
    <comment ref="E9" authorId="0" shapeId="0" xr:uid="{14240D94-ED9D-4235-B21D-819B897F4130}">
      <text>
        <r>
          <rPr>
            <b/>
            <sz val="9"/>
            <color indexed="81"/>
            <rFont val="Tahoma"/>
            <family val="2"/>
          </rPr>
          <t xml:space="preserve">Bridget Miller: Utility relocations are paid for as an agreement and are not paid as part of the construction let cost.  They can be paid pre, during, or post, but most commonly paid pre.  </t>
        </r>
      </text>
    </comment>
    <comment ref="F9" authorId="0" shapeId="0" xr:uid="{22561CC8-D871-436F-B689-009AEE27F9DE}">
      <text>
        <r>
          <rPr>
            <b/>
            <sz val="9"/>
            <color indexed="81"/>
            <rFont val="Tahoma"/>
            <family val="2"/>
          </rPr>
          <t>Bridget Miller:</t>
        </r>
        <r>
          <rPr>
            <sz val="9"/>
            <color indexed="81"/>
            <rFont val="Tahoma"/>
            <family val="2"/>
          </rPr>
          <t xml:space="preserve">
Generally, for MnDOT TH projects that require a RR agreement, the Rail Office will reimburse the RR directly for all flagging and other charges that are contained within the RR agreement.  We do not, as a practice, ask our contractors to reimburse the RR then have MnDOT reimburse the contractor.The costs to reimburse the RR are funded by the districts as part of the Project’s cost but not related to construction costs</t>
        </r>
      </text>
    </comment>
    <comment ref="A10" authorId="0" shapeId="0" xr:uid="{4121A18E-DB2F-4DBF-B2EF-1C2D31582EE4}">
      <text>
        <r>
          <rPr>
            <b/>
            <sz val="9"/>
            <color indexed="81"/>
            <rFont val="Tahoma"/>
            <family val="2"/>
          </rPr>
          <t>Bridget Miller:</t>
        </r>
        <r>
          <rPr>
            <sz val="9"/>
            <color indexed="81"/>
            <rFont val="Tahoma"/>
            <family val="2"/>
          </rPr>
          <t xml:space="preserve">
any scoping ammendment should revisit if there is a cost change and if so update their budget</t>
        </r>
      </text>
    </comment>
    <comment ref="F10" authorId="0" shapeId="0" xr:uid="{20BDA7A8-2B65-4A48-A479-E8870B6A6D32}">
      <text>
        <r>
          <rPr>
            <b/>
            <sz val="9"/>
            <color indexed="81"/>
            <rFont val="Tahoma"/>
            <family val="2"/>
          </rPr>
          <t xml:space="preserve">Bridget Miller: Utility relocations are paid for as an agreement and are not paid as part of the construction let cost.  They can be paid pre, during, or post, but most commonly paid pre.  </t>
        </r>
      </text>
    </comment>
    <comment ref="A11" authorId="0" shapeId="0" xr:uid="{1C69B06B-C19C-4189-B1A2-EEC91C962F45}">
      <text>
        <r>
          <rPr>
            <b/>
            <sz val="9"/>
            <color indexed="81"/>
            <rFont val="Tahoma"/>
            <family val="2"/>
          </rPr>
          <t>Bridget Miller:</t>
        </r>
        <r>
          <rPr>
            <sz val="9"/>
            <color indexed="81"/>
            <rFont val="Tahoma"/>
            <family val="2"/>
          </rPr>
          <t xml:space="preserve">
any scoping ammendment should revisit if there is a cost change and if so update their budget</t>
        </r>
      </text>
    </comment>
    <comment ref="A12" authorId="0" shapeId="0" xr:uid="{6795E7B2-5E81-4043-AD5C-EDBBD90444C7}">
      <text>
        <r>
          <rPr>
            <b/>
            <sz val="9"/>
            <color indexed="81"/>
            <rFont val="Tahoma"/>
            <family val="2"/>
          </rPr>
          <t>Bridget Miller:
any scoping ammendment should revisit if there is a cost change and if so update their budget</t>
        </r>
        <r>
          <rPr>
            <sz val="9"/>
            <color indexed="81"/>
            <rFont val="Tahoma"/>
            <family val="2"/>
          </rPr>
          <t xml:space="preserve">
</t>
        </r>
      </text>
    </comment>
  </commentList>
</comments>
</file>

<file path=xl/sharedStrings.xml><?xml version="1.0" encoding="utf-8"?>
<sst xmlns="http://schemas.openxmlformats.org/spreadsheetml/2006/main" count="311" uniqueCount="235">
  <si>
    <t>DIVISION</t>
  </si>
  <si>
    <t>Internal</t>
  </si>
  <si>
    <t>External</t>
  </si>
  <si>
    <t>Environmental Studies</t>
  </si>
  <si>
    <t>Detailed Design</t>
  </si>
  <si>
    <t>Traffic Management</t>
  </si>
  <si>
    <t>Administration</t>
  </si>
  <si>
    <t xml:space="preserve">Project  Length: </t>
  </si>
  <si>
    <t>Comm/Public Involvement</t>
  </si>
  <si>
    <t>Approval By:</t>
  </si>
  <si>
    <t>Date:</t>
  </si>
  <si>
    <t>Print Name:</t>
  </si>
  <si>
    <t>Title:</t>
  </si>
  <si>
    <t>Estimator:</t>
  </si>
  <si>
    <t xml:space="preserve">Project Manager: </t>
  </si>
  <si>
    <t>NAME:</t>
  </si>
  <si>
    <t>SP :</t>
  </si>
  <si>
    <t>District :</t>
  </si>
  <si>
    <t>Prime Element ID :</t>
  </si>
  <si>
    <t>GROUP (I)</t>
  </si>
  <si>
    <t>CATEGORY (II)</t>
  </si>
  <si>
    <t>DETAILS (III)</t>
  </si>
  <si>
    <t>BASE ESTIMATE (IV)</t>
  </si>
  <si>
    <t>TOTAL (VI)</t>
  </si>
  <si>
    <t>Predesign/Scoping</t>
  </si>
  <si>
    <t>Contamination Investigation</t>
  </si>
  <si>
    <t>Right 
of 
Way</t>
  </si>
  <si>
    <t>Project Information</t>
  </si>
  <si>
    <t>FY OF LETTING
(INFLATED) 
(VII)</t>
  </si>
  <si>
    <t xml:space="preserve">Trunk Highway: </t>
  </si>
  <si>
    <t xml:space="preserve">Estimate's Completion Date: </t>
  </si>
  <si>
    <t>-</t>
  </si>
  <si>
    <t>Future Projection Fiscal Year</t>
  </si>
  <si>
    <t>Cost Estimate Inflation Conversion Factor Table</t>
  </si>
  <si>
    <t>Chimes Inflation Calculation</t>
  </si>
  <si>
    <t>Inflation Rate each FY during Construction</t>
  </si>
  <si>
    <t>Construction Year 1</t>
  </si>
  <si>
    <t>Construction Year 2</t>
  </si>
  <si>
    <t>Construction Year 3</t>
  </si>
  <si>
    <t>Construction Year 4</t>
  </si>
  <si>
    <t>Construction Year 5</t>
  </si>
  <si>
    <t>Construction Year 6</t>
  </si>
  <si>
    <t>Construction Year 7</t>
  </si>
  <si>
    <t xml:space="preserve">  =  Total</t>
  </si>
  <si>
    <t xml:space="preserve">  =  Count</t>
  </si>
  <si>
    <t xml:space="preserve">CONSTRUCTION END DATE </t>
  </si>
  <si>
    <t>Total Project Cost Estimate</t>
  </si>
  <si>
    <t>Inflated Let Amount</t>
  </si>
  <si>
    <t>Type of Cost</t>
  </si>
  <si>
    <t>Total =</t>
  </si>
  <si>
    <t>TPCE Stage</t>
  </si>
  <si>
    <t>Same as "Inflated Let Amount"</t>
  </si>
  <si>
    <r>
      <rPr>
        <b/>
        <sz val="16"/>
        <color rgb="FFFF0000"/>
        <rFont val="Arial"/>
        <family val="2"/>
      </rPr>
      <t>[A]</t>
    </r>
    <r>
      <rPr>
        <sz val="16"/>
        <rFont val="Arial"/>
        <family val="2"/>
      </rPr>
      <t xml:space="preserve">  Construction Let Amount</t>
    </r>
  </si>
  <si>
    <r>
      <rPr>
        <b/>
        <sz val="16"/>
        <color rgb="FFFF0000"/>
        <rFont val="Arial"/>
        <family val="2"/>
      </rPr>
      <t xml:space="preserve">[B] </t>
    </r>
    <r>
      <rPr>
        <sz val="16"/>
        <rFont val="Arial"/>
        <family val="2"/>
      </rPr>
      <t xml:space="preserve"> Post Letting Construction Costs</t>
    </r>
  </si>
  <si>
    <r>
      <rPr>
        <b/>
        <sz val="16"/>
        <color rgb="FFFF0000"/>
        <rFont val="Arial"/>
        <family val="2"/>
      </rPr>
      <t>[D]</t>
    </r>
    <r>
      <rPr>
        <sz val="16"/>
        <rFont val="Arial"/>
        <family val="2"/>
      </rPr>
      <t xml:space="preserve">  Preliminary Engineering</t>
    </r>
  </si>
  <si>
    <r>
      <rPr>
        <b/>
        <sz val="16"/>
        <color rgb="FFFF0000"/>
        <rFont val="Arial"/>
        <family val="2"/>
      </rPr>
      <t>[E]</t>
    </r>
    <r>
      <rPr>
        <sz val="16"/>
        <rFont val="Arial"/>
        <family val="2"/>
      </rPr>
      <t xml:space="preserve">  Construction Engineering</t>
    </r>
  </si>
  <si>
    <r>
      <rPr>
        <b/>
        <sz val="16"/>
        <color rgb="FFFF0000"/>
        <rFont val="Arial"/>
        <family val="2"/>
      </rPr>
      <t xml:space="preserve">[F]  </t>
    </r>
    <r>
      <rPr>
        <sz val="16"/>
        <rFont val="Arial"/>
        <family val="2"/>
      </rPr>
      <t>Right of Way</t>
    </r>
  </si>
  <si>
    <t xml:space="preserve"> [A]</t>
  </si>
  <si>
    <t xml:space="preserve"> [B]</t>
  </si>
  <si>
    <t xml:space="preserve"> [C]</t>
  </si>
  <si>
    <t xml:space="preserve"> [D]</t>
  </si>
  <si>
    <t xml:space="preserve"> [E]</t>
  </si>
  <si>
    <t xml:space="preserve"> [F]</t>
  </si>
  <si>
    <r>
      <rPr>
        <b/>
        <sz val="16"/>
        <color rgb="FFFF0000"/>
        <rFont val="Arial"/>
        <family val="2"/>
      </rPr>
      <t>[C]</t>
    </r>
    <r>
      <rPr>
        <sz val="16"/>
        <rFont val="Arial"/>
        <family val="2"/>
      </rPr>
      <t xml:space="preserve">  Other Project Costs</t>
    </r>
  </si>
  <si>
    <t>MnDOT Costs that are not in the main construction contract.</t>
  </si>
  <si>
    <t>Other</t>
  </si>
  <si>
    <r>
      <rPr>
        <b/>
        <i/>
        <sz val="11"/>
        <color rgb="FF000000"/>
        <rFont val="Calibri"/>
        <family val="2"/>
      </rPr>
      <t>Historical</t>
    </r>
    <r>
      <rPr>
        <b/>
        <sz val="11"/>
        <color rgb="FF000000"/>
        <rFont val="Calibri"/>
        <family val="2"/>
      </rPr>
      <t>/Current Baseline Fiscal Year
↓</t>
    </r>
  </si>
  <si>
    <r>
      <t xml:space="preserve">YOY </t>
    </r>
    <r>
      <rPr>
        <b/>
        <sz val="11"/>
        <color rgb="FF000000"/>
        <rFont val="Symbol"/>
        <family val="1"/>
        <charset val="2"/>
      </rPr>
      <t>D</t>
    </r>
    <r>
      <rPr>
        <b/>
        <sz val="11"/>
        <color rgb="FF000000"/>
        <rFont val="Calibri"/>
        <family val="2"/>
      </rPr>
      <t>%</t>
    </r>
  </si>
  <si>
    <t>TPCE Stage:</t>
  </si>
  <si>
    <t>Est Base Year
(State FY)</t>
  </si>
  <si>
    <t>CHIMES TPCE Entry Form</t>
  </si>
  <si>
    <t>TH:</t>
  </si>
  <si>
    <t>SP:</t>
  </si>
  <si>
    <t>CHIMES INFLATION</t>
  </si>
  <si>
    <t>CONTINGENCY (V)
OR
Risk
(Choose Largest)</t>
  </si>
  <si>
    <r>
      <t>TOTAL PROJECT COST ESTIMATE</t>
    </r>
    <r>
      <rPr>
        <b/>
        <sz val="26"/>
        <color rgb="FFFF0000"/>
        <rFont val="Arial"/>
        <family val="2"/>
      </rPr>
      <t xml:space="preserve"> (TPCE)</t>
    </r>
    <r>
      <rPr>
        <b/>
        <sz val="26"/>
        <rFont val="Arial"/>
        <family val="2"/>
      </rPr>
      <t xml:space="preserve">                       DESIGN-BID-BUILD</t>
    </r>
  </si>
  <si>
    <t>Chip Years</t>
  </si>
  <si>
    <t>Scoping</t>
  </si>
  <si>
    <t>60% plan</t>
  </si>
  <si>
    <t>90% plan</t>
  </si>
  <si>
    <t>100% plan</t>
  </si>
  <si>
    <t>Construction substantially completed</t>
  </si>
  <si>
    <t>pull down selction in darker blue</t>
  </si>
  <si>
    <t>Construction Traffic Mgmt. - Extraordinary Reinforcement</t>
  </si>
  <si>
    <t>Construction Traffic Mgmt. - Incident Management</t>
  </si>
  <si>
    <t>CONSTRUCTION_LET_AMOUNT</t>
  </si>
  <si>
    <t>Final Layout</t>
  </si>
  <si>
    <t>POST_LETTING_CON_COSTS</t>
  </si>
  <si>
    <t>Construction Contract</t>
  </si>
  <si>
    <t>Escalation clauses</t>
  </si>
  <si>
    <t>Contractor settlements</t>
  </si>
  <si>
    <t>Project Letting Costs bridge estimate (SEQ items)</t>
  </si>
  <si>
    <t>Construction timing ex- A plus B</t>
  </si>
  <si>
    <t>Other item included in contract at time of award</t>
  </si>
  <si>
    <t>Project Letting Cost(SEQ pay items)</t>
  </si>
  <si>
    <t>Project Letting Cost(SEQ pay items)-env mitigation</t>
  </si>
  <si>
    <t>Project Letting Cost(SEQ pay items)-env cleanup</t>
  </si>
  <si>
    <t>Project Letting Cost(SEQ pay items)-com/public involvement</t>
  </si>
  <si>
    <t>Enter into STIP-Baseline</t>
  </si>
  <si>
    <t>Annual update</t>
  </si>
  <si>
    <t>MNDOT FUNDS</t>
  </si>
  <si>
    <t>LOCAL FUNDS</t>
  </si>
  <si>
    <t>FY of Letting (Inflated) split between local/Non MnDOT and MnDOT</t>
  </si>
  <si>
    <t>%</t>
  </si>
  <si>
    <t>State Furnished Materials</t>
  </si>
  <si>
    <t>Preconstruction Cost (C)</t>
  </si>
  <si>
    <t>Turnback</t>
  </si>
  <si>
    <t>Intersection Lighting Power Source Costs</t>
  </si>
  <si>
    <t>Post Construction Cost (E)</t>
  </si>
  <si>
    <t>During Construction Cost (D)</t>
  </si>
  <si>
    <t>Other Project Costs</t>
  </si>
  <si>
    <t xml:space="preserve">Preconstruction Cost </t>
  </si>
  <si>
    <t>During Construction Cost</t>
  </si>
  <si>
    <t>Post Construction Cost</t>
  </si>
  <si>
    <t>CO/Overruns</t>
  </si>
  <si>
    <t>Incentives/disincentives</t>
  </si>
  <si>
    <t xml:space="preserve">Separate Contract- Environmental Mitigation </t>
  </si>
  <si>
    <t>Separate Contract- Environmental Clean-Up</t>
  </si>
  <si>
    <t>Agreement- Major utility relocation costs</t>
  </si>
  <si>
    <t xml:space="preserve">Agreement- Detours and Haul Roads </t>
  </si>
  <si>
    <t>Agreement- RR Costs</t>
  </si>
  <si>
    <t>Cooperative Agreement</t>
  </si>
  <si>
    <t>Separate Contract or Agreement- Landscape</t>
  </si>
  <si>
    <t>OTHER_PROJECT_COSTS</t>
  </si>
  <si>
    <r>
      <t xml:space="preserve">Project Description:
</t>
    </r>
    <r>
      <rPr>
        <sz val="14"/>
        <rFont val="Arial"/>
        <family val="2"/>
      </rPr>
      <t>(Scope &amp; Location)</t>
    </r>
  </si>
  <si>
    <t xml:space="preserve">1.   Project Cost Estimate at time of letting, Construction Contract Items Only ( Today's Dollars )                         </t>
  </si>
  <si>
    <t xml:space="preserve">2.   Project Cost Estimate after letting, Construction Contract Items Only ( Today's Dollars )                      </t>
  </si>
  <si>
    <t>PRELIMINARY_ENGINEERING</t>
  </si>
  <si>
    <t>CONSTRUCTION_ENGINEERING</t>
  </si>
  <si>
    <t>RIGHT_OF_WAY</t>
  </si>
  <si>
    <t>internal or external</t>
  </si>
  <si>
    <t>Engineering</t>
  </si>
  <si>
    <t>5.Construction Engineering Total</t>
  </si>
  <si>
    <t>4.Preliminary Engineering Total</t>
  </si>
  <si>
    <t>last resort use rule of thumb if you don't have a TTAA or a good estimate is 12% of construction costs</t>
  </si>
  <si>
    <t xml:space="preserve">Total Engineering Costs         </t>
  </si>
  <si>
    <t xml:space="preserve">Total Construction Costs                </t>
  </si>
  <si>
    <t xml:space="preserve">Total ROW Costs ( INCLUDING ROW LABOR COSTS ) </t>
  </si>
  <si>
    <t>PARTNER_FUNDING</t>
  </si>
  <si>
    <t>last resort use rule of thumb if you don't have a better estimate is 8% of construction costs</t>
  </si>
  <si>
    <t>6. Total Right of Way Costs (including labor/engineering)</t>
  </si>
  <si>
    <t>Standard Real Estate Purchase - Total Take</t>
  </si>
  <si>
    <t>Standard Real Estate Purchase - Partial Take</t>
  </si>
  <si>
    <t>Right to construct</t>
  </si>
  <si>
    <t>Residential Property</t>
  </si>
  <si>
    <t>Land- Ag</t>
  </si>
  <si>
    <t>Land- Commercial</t>
  </si>
  <si>
    <t>Land- Resident Building</t>
  </si>
  <si>
    <t>Commercial property</t>
  </si>
  <si>
    <t>Legal fees</t>
  </si>
  <si>
    <t>Legal settlement</t>
  </si>
  <si>
    <t>types of ROW property</t>
  </si>
  <si>
    <t>Partner Funding</t>
  </si>
  <si>
    <t xml:space="preserve">Total Construction Contract Amount                </t>
  </si>
  <si>
    <r>
      <t xml:space="preserve">FY OF LETTING
</t>
    </r>
    <r>
      <rPr>
        <sz val="14"/>
        <color theme="1"/>
        <rFont val="Arial"/>
        <family val="2"/>
      </rPr>
      <t xml:space="preserve">Do not apply inflation due to the fact that the R/W estimate already applied market conditions in its calculation.
</t>
    </r>
    <r>
      <rPr>
        <b/>
        <sz val="14"/>
        <color theme="1"/>
        <rFont val="Arial"/>
        <family val="2"/>
      </rPr>
      <t xml:space="preserve">
(VII)</t>
    </r>
  </si>
  <si>
    <t>FY of Letting split between local/Non MnDOT and MnDOT</t>
  </si>
  <si>
    <t>last resort if you don't have a better estimate and contract, ROW engineering rule of thumb is 12% of ROW costs</t>
  </si>
  <si>
    <r>
      <t xml:space="preserve">Construction Inspection, etc.   </t>
    </r>
    <r>
      <rPr>
        <u/>
        <sz val="16"/>
        <color theme="1"/>
        <rFont val="Arial"/>
        <family val="2"/>
      </rPr>
      <t>Gut check about 8% of Construction Let Amount [A]</t>
    </r>
  </si>
  <si>
    <r>
      <t xml:space="preserve">CO / Overruns.     </t>
    </r>
    <r>
      <rPr>
        <u/>
        <sz val="16"/>
        <color theme="1"/>
        <rFont val="Arial"/>
        <family val="2"/>
      </rPr>
      <t>Gut check about 4% of Construction Let Amount  [A]</t>
    </r>
  </si>
  <si>
    <r>
      <t xml:space="preserve">ROW Cost + ROW Engineering Labor Costs.  </t>
    </r>
    <r>
      <rPr>
        <u/>
        <sz val="16"/>
        <color theme="1"/>
        <rFont val="Arial"/>
        <family val="2"/>
      </rPr>
      <t xml:space="preserve"> Engineering gut check is 12% of Right of Way Cost</t>
    </r>
  </si>
  <si>
    <t>Rounding rules applied to construction costs:</t>
  </si>
  <si>
    <t>Rounding rules applied to Engineering costs:</t>
  </si>
  <si>
    <t>                                                              </t>
  </si>
  <si>
    <t xml:space="preserve">                                                             </t>
  </si>
  <si>
    <t xml:space="preserve"> i.      For projects under $300,000, round up to the next $10,000
ii.      For projects over $300,000, round up to the next $100,000.</t>
  </si>
  <si>
    <t>No rounding rules have been applied to ROW costs:</t>
  </si>
  <si>
    <t>For costs, communicate with the District R/W engineer/manager for the cost estimates and whether or not they have rounded the R/W cost provided.  If Right of Way rounding is not transferred from the R/W cost sheet, the rounding will need be consistent with the OLM rounding rules in the R/W cost estimate tool.</t>
  </si>
  <si>
    <t>Project Budget inflated and rounded,not including partner cost =</t>
  </si>
  <si>
    <t>INFLATED ROUNDED AMOUNT (VIII)</t>
  </si>
  <si>
    <t xml:space="preserve"> [G]</t>
  </si>
  <si>
    <t xml:space="preserve"> [H]</t>
  </si>
  <si>
    <t>Total Base Cost</t>
  </si>
  <si>
    <t>Total Contingency</t>
  </si>
  <si>
    <t>Total inflated Cost</t>
  </si>
  <si>
    <t>Toal cost</t>
  </si>
  <si>
    <t>Total inflated cost rounded cost</t>
  </si>
  <si>
    <t>PROJECT TOTAL</t>
  </si>
  <si>
    <r>
      <t>Total Budget</t>
    </r>
    <r>
      <rPr>
        <sz val="18"/>
        <rFont val="Arial"/>
        <family val="2"/>
      </rPr>
      <t>, this goes through chimes and does not include Partner funding</t>
    </r>
  </si>
  <si>
    <r>
      <t>TPCE</t>
    </r>
    <r>
      <rPr>
        <sz val="18"/>
        <rFont val="Arial"/>
        <family val="2"/>
      </rPr>
      <t>, this includes Partner funding</t>
    </r>
  </si>
  <si>
    <t>The Purpose and Need of a TPCE</t>
  </si>
  <si>
    <r>
      <t xml:space="preserve">Responsibility:
</t>
    </r>
    <r>
      <rPr>
        <sz val="11"/>
        <rFont val="Calibri"/>
        <family val="2"/>
      </rPr>
      <t xml:space="preserve">Although completing the TPCE and CHIMES entry may be delegated, it is the responsibility of the project manager for the accuracy and entry of the </t>
    </r>
    <r>
      <rPr>
        <u/>
        <sz val="11"/>
        <rFont val="Calibri"/>
        <family val="2"/>
      </rPr>
      <t>estimated costs</t>
    </r>
    <r>
      <rPr>
        <sz val="11"/>
        <rFont val="Calibri"/>
        <family val="2"/>
      </rPr>
      <t xml:space="preserve"> into CHIMES prior to project letting.  
After the letting has occurred, the accuracy and entries into CHIMES then becomes the responsibility of the resident engineer.  </t>
    </r>
  </si>
  <si>
    <r>
      <rPr>
        <b/>
        <sz val="12"/>
        <rFont val="Calibri"/>
        <family val="2"/>
      </rPr>
      <t>Legislative Requirement:  Need</t>
    </r>
    <r>
      <rPr>
        <sz val="11"/>
        <rFont val="Calibri"/>
        <family val="2"/>
      </rPr>
      <t xml:space="preserve">
A Total Project Cost Estimate is needed to assist in complying with MN Statutes 174.56 Report on Major Highway Projects, Trunk Highway Fund Expenditures, and Efficiencies.
This statute requires that the Commissioner of Transportation submit a report by</t>
    </r>
    <r>
      <rPr>
        <b/>
        <sz val="11"/>
        <rFont val="Calibri"/>
        <family val="2"/>
      </rPr>
      <t xml:space="preserve"> December 15th</t>
    </r>
    <r>
      <rPr>
        <sz val="11"/>
        <rFont val="Calibri"/>
        <family val="2"/>
      </rPr>
      <t xml:space="preserve"> of each year for projects with a total cost of at least $15 million for the metropolitan highway district and $5 million for the nonmetropolitan districts.
Some of the required information specified by the statute pertaining to the TPCE include, 
a)	Cost at the time of entry into the state transportation improvement plan
b)	Planning estimate
c)	Engineer’s estimate cost
d)	Award price
e)	Final cost 6 months after substantial completion
f)	Supplemental Agreements or cost overruns/cost savings
For a more in-depth explanation of Minnesota Statute 174.56 and its requirements, click the link below.</t>
    </r>
  </si>
  <si>
    <t>174.56  Report on Major Highway Projects, Trunk Highway Fund Expenditures, and Efficiencies</t>
  </si>
  <si>
    <r>
      <rPr>
        <b/>
        <sz val="12"/>
        <rFont val="Calibri"/>
        <family val="2"/>
      </rPr>
      <t>Purpose:</t>
    </r>
    <r>
      <rPr>
        <b/>
        <sz val="11"/>
        <rFont val="Calibri"/>
        <family val="2"/>
      </rPr>
      <t xml:space="preserve">
</t>
    </r>
    <r>
      <rPr>
        <sz val="11"/>
        <rFont val="Calibri"/>
        <family val="2"/>
      </rPr>
      <t xml:space="preserve">A Total Project Cost Estimate is required for every project that is part of the state transportation improvement plan or program.  
Every project SP has an entry into CHIMES, and the results of each project TPCE is entered into CHIMES in the project section titled Total Project Cost Estimate for each project.                                                                                                                                                                                                                                                                                                             This CHIMES Total Project Cost Estimate section is MnDOT’s </t>
    </r>
    <r>
      <rPr>
        <u/>
        <sz val="11"/>
        <rFont val="Calibri"/>
        <family val="2"/>
      </rPr>
      <t>authoritative source</t>
    </r>
    <r>
      <rPr>
        <sz val="11"/>
        <rFont val="Calibri"/>
        <family val="2"/>
      </rPr>
      <t xml:space="preserve"> for accurate cost information for each project</t>
    </r>
    <r>
      <rPr>
        <b/>
        <sz val="11"/>
        <rFont val="Calibri"/>
        <family val="2"/>
      </rPr>
      <t xml:space="preserve">
</t>
    </r>
  </si>
  <si>
    <r>
      <t>Shortly after a project has been let, actual costs will be available for viewing in CHIMES.
Within the CHIMES Total Project Cost Estimate section, the line in the section labeled “$COMMITED”  shows the</t>
    </r>
    <r>
      <rPr>
        <u/>
        <sz val="11"/>
        <rFont val="Calibri"/>
        <family val="2"/>
      </rPr>
      <t xml:space="preserve"> actual costs</t>
    </r>
    <r>
      <rPr>
        <sz val="11"/>
        <rFont val="Calibri"/>
        <family val="2"/>
      </rPr>
      <t xml:space="preserve"> from SWIFT expenditures.</t>
    </r>
  </si>
  <si>
    <t>DATE OF ESTIMATE:</t>
  </si>
  <si>
    <r>
      <t xml:space="preserve">Preletting / All costs related to design, etc.  </t>
    </r>
    <r>
      <rPr>
        <u/>
        <sz val="16"/>
        <color theme="1"/>
        <rFont val="Arial"/>
        <family val="2"/>
      </rPr>
      <t xml:space="preserve"> Gut check about  12% of Construction Let Amount [A]</t>
    </r>
  </si>
  <si>
    <t>Construction Start Date</t>
  </si>
  <si>
    <t>Construction End Date</t>
  </si>
  <si>
    <t>Includes Partner Funding</t>
  </si>
  <si>
    <r>
      <rPr>
        <sz val="16"/>
        <rFont val="Calibri"/>
        <family val="2"/>
        <scheme val="minor"/>
      </rPr>
      <t>This</t>
    </r>
    <r>
      <rPr>
        <b/>
        <sz val="16"/>
        <rFont val="Calibri"/>
        <family val="2"/>
        <scheme val="minor"/>
      </rPr>
      <t xml:space="preserve"> CHIMES TPCE Entry Form</t>
    </r>
    <r>
      <rPr>
        <sz val="16"/>
        <rFont val="Calibri"/>
        <family val="2"/>
        <scheme val="minor"/>
      </rPr>
      <t xml:space="preserve"> is a listing and summation of TPCE costs that are entered into CHIMES by the categories listed below.  All costs below, other then the NOTES section at the bottom, are automatically populated from the TPCE worksheet.  The NOTES section is automatically populated from the CHIMES Inflation tab note section.                                                                                                                                                                                                                                                                       Within CHIMES, the Total Project Cost Estimate section is MnDOT’s authoritative source on project costs.
As with the TPCE, the </t>
    </r>
    <r>
      <rPr>
        <b/>
        <sz val="16"/>
        <rFont val="Calibri"/>
        <family val="2"/>
        <scheme val="minor"/>
      </rPr>
      <t>CHIMES TPCE Entry Form</t>
    </r>
    <r>
      <rPr>
        <sz val="16"/>
        <rFont val="Calibri"/>
        <family val="2"/>
        <scheme val="minor"/>
      </rPr>
      <t xml:space="preserve"> is the responsibility of the project manager and/or the construction resident engineer.</t>
    </r>
    <r>
      <rPr>
        <sz val="16"/>
        <rFont val="Arial"/>
        <family val="2"/>
      </rPr>
      <t xml:space="preserve"> </t>
    </r>
  </si>
  <si>
    <r>
      <t xml:space="preserve">These NOTES only need to be documented if the person completing the annual TPCE believes they have information that would cause a deviation from MnDOT’s established standard, the inflated estimate value can be entered, however a detailed justification for using a value other than the CHIMES calculated INFLATED CON LETTING AMT must be entered in the </t>
    </r>
    <r>
      <rPr>
        <b/>
        <u/>
        <sz val="16"/>
        <color rgb="FFFF0000"/>
        <rFont val="Arial"/>
        <family val="2"/>
      </rPr>
      <t xml:space="preserve">NOTES </t>
    </r>
    <r>
      <rPr>
        <sz val="16"/>
        <rFont val="Arial"/>
        <family val="2"/>
      </rPr>
      <t>area in Chimes next to the Construction Let Amount $ESTIMATE.</t>
    </r>
  </si>
  <si>
    <t xml:space="preserve"> = CHIMES Inflation at Mid-Point of Construction</t>
  </si>
  <si>
    <t>Fields in Red below are automatically populated when the construction start and end dates are entered into the TPCE Template Project Information section.</t>
  </si>
  <si>
    <t>Notes entered above are automatically transferred to the CHIMES TPCE Entry Form tab.</t>
  </si>
  <si>
    <t>Detail justification for using a value other than the chimes calculated inflated con letting amount must be entered in blue area above.</t>
  </si>
  <si>
    <r>
      <rPr>
        <b/>
        <i/>
        <sz val="11"/>
        <rFont val="Calibri"/>
        <family val="2"/>
        <scheme val="minor"/>
      </rPr>
      <t xml:space="preserve">These are all </t>
    </r>
    <r>
      <rPr>
        <b/>
        <sz val="11"/>
        <rFont val="Calibri"/>
        <family val="2"/>
        <scheme val="minor"/>
      </rPr>
      <t>Other_Project_Costs in Chimes</t>
    </r>
  </si>
  <si>
    <t xml:space="preserve">Notes: </t>
  </si>
  <si>
    <t>(Enter Notes in first cell)</t>
  </si>
  <si>
    <r>
      <t>Total Partner Funding</t>
    </r>
    <r>
      <rPr>
        <sz val="12"/>
        <color rgb="FF002060"/>
        <rFont val="Arial"/>
        <family val="2"/>
      </rPr>
      <t xml:space="preserve"> ( These costs are not included elsewhere on this sheet, it is only for funds that do not go through chimes.  Very few projects will have anything entered here. ) </t>
    </r>
  </si>
  <si>
    <t>Estimate Base Year</t>
  </si>
  <si>
    <t>Const Start Date</t>
  </si>
  <si>
    <t>Const End Date</t>
  </si>
  <si>
    <t>The red lettering designates the totals listed by the same lettering in the CHIMES TPCE Entry Form.</t>
  </si>
  <si>
    <r>
      <rPr>
        <b/>
        <sz val="16"/>
        <color rgb="FFFF0000"/>
        <rFont val="Arial"/>
        <family val="2"/>
      </rPr>
      <t>[G]</t>
    </r>
    <r>
      <rPr>
        <sz val="16"/>
        <rFont val="Arial"/>
        <family val="2"/>
      </rPr>
      <t xml:space="preserve"> Partner Funding</t>
    </r>
  </si>
  <si>
    <r>
      <rPr>
        <b/>
        <sz val="16"/>
        <color rgb="FFFF0000"/>
        <rFont val="Arial"/>
        <family val="2"/>
      </rPr>
      <t xml:space="preserve"> [H]</t>
    </r>
    <r>
      <rPr>
        <sz val="16"/>
        <rFont val="Arial"/>
        <family val="2"/>
      </rPr>
      <t xml:space="preserve"> NOTES:</t>
    </r>
  </si>
  <si>
    <t>CONSTRUCTION START DATE</t>
  </si>
  <si>
    <t xml:space="preserve">The Estimate Base Year must be entered.  Construction Date fields are automatically populated as designated in the note above.  </t>
  </si>
  <si>
    <r>
      <t xml:space="preserve">MnDOT’s established standard for calculating inflation is to take the average of the inflation from the EST BASE YEAR, then averaging the values between the starting state fiscal year and the ending state fiscal year, using the MnDOT Resource Investment Committee (RIC) approved inflation tables.  Within CHIMES, to view the current TPIC approved inflation factors, click on the question mark icon next to the INFLATED CON LETTING AMT to display the Inflation Conversion Factor table.
If the person preparing the annual TPCE costs believes they have information that would cause a deviation from MnDOT’s established standard, the inflated estimate value can be entered, </t>
    </r>
    <r>
      <rPr>
        <b/>
        <sz val="14"/>
        <color rgb="FFFF0000"/>
        <rFont val="Calibri"/>
        <family val="2"/>
      </rPr>
      <t>however a detailed justification (entered below) for using a value other than the CHIMES</t>
    </r>
    <r>
      <rPr>
        <sz val="14"/>
        <color rgb="FFFF0000"/>
        <rFont val="Calibri"/>
        <family val="2"/>
      </rPr>
      <t xml:space="preserve"> </t>
    </r>
    <r>
      <rPr>
        <b/>
        <sz val="14"/>
        <color rgb="FFFF0000"/>
        <rFont val="Calibri"/>
        <family val="2"/>
      </rPr>
      <t>calculated INFLATED CON LETTING AMT must also be entered in the NOTES area next to the Construction Let Amount $ESTIMATE.</t>
    </r>
  </si>
  <si>
    <t xml:space="preserve"> i.      For projects under $1,000,000, round to the next $10,000.  (i.e. – a $156,123.86 project would round to $160,000).
 ii.      For projects $1,000,000 to $100,000,000, round to the next $100,000.  (i.e. – a $1,509,000 project would round to $1,600,000 and a $12,772,000 project would round to $12,800,000).
 iii.      For projects greater than $100 million, round to the next million.  (i.e. – a $300,500,000 project would round to $301,000,000).</t>
  </si>
  <si>
    <r>
      <rPr>
        <b/>
        <sz val="11"/>
        <rFont val="Calibri"/>
        <family val="2"/>
        <scheme val="minor"/>
      </rPr>
      <t>fill in blu</t>
    </r>
    <r>
      <rPr>
        <b/>
        <sz val="12"/>
        <rFont val="Calibri"/>
        <family val="2"/>
        <scheme val="minor"/>
      </rPr>
      <t>e</t>
    </r>
  </si>
  <si>
    <t xml:space="preserve">Fiscal Year of Letting:  </t>
  </si>
  <si>
    <t>Estimate Let Amount</t>
  </si>
  <si>
    <t>Latest Inflation Data Updated</t>
  </si>
  <si>
    <t>Last Updated 11/10/2022</t>
  </si>
  <si>
    <r>
      <t xml:space="preserve">3. Other Project Costs (C+D+E) </t>
    </r>
    <r>
      <rPr>
        <i/>
        <sz val="12"/>
        <rFont val="Arial"/>
        <family val="2"/>
      </rPr>
      <t>(Not in Main contract, Not engineering or ROW)</t>
    </r>
  </si>
  <si>
    <t>Scope amendment after 30%</t>
  </si>
  <si>
    <t>Scope amendment after 60%</t>
  </si>
  <si>
    <t>Scope amendment after 90%</t>
  </si>
  <si>
    <t>Scope amendment after plan submittal</t>
  </si>
  <si>
    <t>Temporary Easement</t>
  </si>
  <si>
    <t>I 94</t>
  </si>
  <si>
    <t>8824-239</t>
  </si>
  <si>
    <t>29.57 MILES</t>
  </si>
  <si>
    <t>INTERNAL</t>
  </si>
  <si>
    <t>ROW LABOR</t>
  </si>
  <si>
    <t xml:space="preserve">     CHRISTIAN TUNHEIM</t>
  </si>
  <si>
    <t xml:space="preserve">     JEREMY PETERSON</t>
  </si>
  <si>
    <t>RISK: DOUBLE ROW SHRUB LIVING FENCE</t>
  </si>
  <si>
    <t>RISK: GRUBBING</t>
  </si>
  <si>
    <t>RISK: REMOVE BARBED WIRE FENCE</t>
  </si>
  <si>
    <t>RISK: WOOD BRACE ASSEMBLY</t>
  </si>
  <si>
    <t>RISK: WOVEN WIRE FENCE</t>
  </si>
  <si>
    <t>DISTRICT WIDE SNOW FENCING (LIVING AND STRUCTURAL) VARIOUS LOCATIONS ALONG TH 94</t>
  </si>
  <si>
    <t>7% CONSTRUCTION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</si>
</sst>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44" formatCode="_(&quot;$&quot;* #,##0.00_);_(&quot;$&quot;* \(#,##0.00\);_(&quot;$&quot;* &quot;-&quot;??_);_(@_)"/>
    <numFmt numFmtId="43" formatCode="_(* #,##0.00_);_(* \(#,##0.00\);_(* &quot;-&quot;??_);_(@_)"/>
    <numFmt numFmtId="164" formatCode="&quot;$&quot;#,##0"/>
    <numFmt numFmtId="165" formatCode="&quot;$&quot;#,##0.00"/>
    <numFmt numFmtId="166" formatCode="[&gt;=0]\+0%;[Red]\(0%\)"/>
  </numFmts>
  <fonts count="110">
    <font>
      <sz val="10"/>
      <name val="Arial"/>
    </font>
    <font>
      <sz val="11"/>
      <color theme="1"/>
      <name val="Calibri"/>
      <family val="2"/>
      <scheme val="minor"/>
    </font>
    <font>
      <sz val="11"/>
      <color theme="1"/>
      <name val="Calibri"/>
      <family val="2"/>
      <scheme val="minor"/>
    </font>
    <font>
      <sz val="10"/>
      <name val="Arial"/>
      <family val="2"/>
    </font>
    <font>
      <i/>
      <sz val="10"/>
      <name val="Arial"/>
      <family val="2"/>
    </font>
    <font>
      <b/>
      <sz val="16"/>
      <name val="Arial"/>
      <family val="2"/>
    </font>
    <font>
      <b/>
      <sz val="14"/>
      <name val="Arial"/>
      <family val="2"/>
    </font>
    <font>
      <b/>
      <sz val="12"/>
      <name val="Arial"/>
      <family val="2"/>
    </font>
    <font>
      <b/>
      <i/>
      <sz val="10"/>
      <name val="Arial"/>
      <family val="2"/>
    </font>
    <font>
      <i/>
      <sz val="10"/>
      <color indexed="18"/>
      <name val="Arial"/>
      <family val="2"/>
    </font>
    <font>
      <i/>
      <sz val="10"/>
      <color indexed="8"/>
      <name val="Arial"/>
      <family val="2"/>
    </font>
    <font>
      <b/>
      <sz val="26"/>
      <name val="Arial"/>
      <family val="2"/>
    </font>
    <font>
      <sz val="18"/>
      <name val="Arial"/>
      <family val="2"/>
    </font>
    <font>
      <b/>
      <sz val="18"/>
      <color indexed="8"/>
      <name val="Arial"/>
      <family val="2"/>
    </font>
    <font>
      <b/>
      <sz val="18"/>
      <name val="Arial"/>
      <family val="2"/>
    </font>
    <font>
      <i/>
      <sz val="18"/>
      <name val="Arial"/>
      <family val="2"/>
    </font>
    <font>
      <sz val="14"/>
      <name val="Arial"/>
      <family val="2"/>
    </font>
    <font>
      <b/>
      <sz val="20"/>
      <name val="Arial"/>
      <family val="2"/>
    </font>
    <font>
      <sz val="16"/>
      <name val="Arial"/>
      <family val="2"/>
    </font>
    <font>
      <sz val="12"/>
      <name val="Arial"/>
      <family val="2"/>
    </font>
    <font>
      <b/>
      <i/>
      <sz val="14"/>
      <name val="Arial"/>
      <family val="2"/>
    </font>
    <font>
      <u/>
      <sz val="10"/>
      <color indexed="12"/>
      <name val="Arial"/>
      <family val="2"/>
    </font>
    <font>
      <sz val="10"/>
      <name val="Arial"/>
      <family val="2"/>
    </font>
    <font>
      <sz val="18"/>
      <color indexed="8"/>
      <name val="Arial"/>
      <family val="2"/>
    </font>
    <font>
      <b/>
      <sz val="14"/>
      <color theme="1"/>
      <name val="Arial"/>
      <family val="2"/>
    </font>
    <font>
      <sz val="14"/>
      <color theme="1"/>
      <name val="Arial"/>
      <family val="2"/>
    </font>
    <font>
      <b/>
      <sz val="12"/>
      <color indexed="81"/>
      <name val="Tahoma"/>
      <family val="2"/>
    </font>
    <font>
      <b/>
      <sz val="26"/>
      <color rgb="FFFF0000"/>
      <name val="Arial"/>
      <family val="2"/>
    </font>
    <font>
      <b/>
      <sz val="18"/>
      <color indexed="81"/>
      <name val="Tahoma"/>
      <family val="2"/>
    </font>
    <font>
      <b/>
      <sz val="20"/>
      <color indexed="81"/>
      <name val="Tahoma"/>
      <family val="2"/>
    </font>
    <font>
      <b/>
      <sz val="16"/>
      <color rgb="FFFF0000"/>
      <name val="Arial"/>
      <family val="2"/>
    </font>
    <font>
      <sz val="10"/>
      <color theme="1"/>
      <name val="Arial"/>
      <family val="2"/>
    </font>
    <font>
      <sz val="10"/>
      <name val="P-AVGARD"/>
    </font>
    <font>
      <sz val="8"/>
      <color indexed="0"/>
      <name val="Arial"/>
      <family val="2"/>
    </font>
    <font>
      <sz val="11"/>
      <color indexed="8"/>
      <name val="Calibri"/>
      <family val="2"/>
      <scheme val="minor"/>
    </font>
    <font>
      <sz val="9"/>
      <color indexed="81"/>
      <name val="Tahoma"/>
      <family val="2"/>
    </font>
    <font>
      <b/>
      <sz val="24"/>
      <color indexed="81"/>
      <name val="Tahoma"/>
      <family val="2"/>
    </font>
    <font>
      <b/>
      <sz val="28"/>
      <color indexed="81"/>
      <name val="Tahoma"/>
      <family val="2"/>
    </font>
    <font>
      <sz val="56"/>
      <color rgb="FFFF0000"/>
      <name val="Arial"/>
      <family val="2"/>
    </font>
    <font>
      <b/>
      <sz val="16"/>
      <color indexed="81"/>
      <name val="Tahoma"/>
      <family val="2"/>
    </font>
    <font>
      <b/>
      <sz val="18"/>
      <color rgb="FFFF0000"/>
      <name val="Arial"/>
      <family val="2"/>
    </font>
    <font>
      <sz val="10"/>
      <color rgb="FFFF0000"/>
      <name val="Arial"/>
      <family val="2"/>
    </font>
    <font>
      <b/>
      <sz val="11"/>
      <color theme="1"/>
      <name val="Calibri"/>
      <family val="2"/>
      <scheme val="minor"/>
    </font>
    <font>
      <b/>
      <sz val="14"/>
      <color rgb="FF000000"/>
      <name val="Calibri"/>
      <family val="2"/>
    </font>
    <font>
      <b/>
      <u/>
      <sz val="36"/>
      <color rgb="FF7030A0"/>
      <name val="Calibri"/>
      <family val="2"/>
      <scheme val="minor"/>
    </font>
    <font>
      <b/>
      <sz val="20"/>
      <color rgb="FF7030A0"/>
      <name val="Calibri"/>
      <family val="2"/>
      <scheme val="minor"/>
    </font>
    <font>
      <b/>
      <sz val="18"/>
      <color rgb="FFFF0000"/>
      <name val="Calibri"/>
      <family val="2"/>
      <scheme val="minor"/>
    </font>
    <font>
      <sz val="18"/>
      <color theme="1"/>
      <name val="Calibri"/>
      <family val="2"/>
      <scheme val="minor"/>
    </font>
    <font>
      <u/>
      <sz val="18"/>
      <color rgb="FFFF0000"/>
      <name val="Calibri"/>
      <family val="2"/>
      <scheme val="minor"/>
    </font>
    <font>
      <sz val="18"/>
      <color rgb="FFFF0000"/>
      <name val="Calibri"/>
      <family val="2"/>
      <scheme val="minor"/>
    </font>
    <font>
      <b/>
      <sz val="26"/>
      <color rgb="FF7030A0"/>
      <name val="Calibri"/>
      <family val="2"/>
      <scheme val="minor"/>
    </font>
    <font>
      <b/>
      <sz val="22"/>
      <color rgb="FF7030A0"/>
      <name val="Calibri"/>
      <family val="2"/>
      <scheme val="minor"/>
    </font>
    <font>
      <b/>
      <u/>
      <sz val="36"/>
      <color rgb="FFFF0000"/>
      <name val="Arial"/>
      <family val="2"/>
    </font>
    <font>
      <u/>
      <sz val="16"/>
      <name val="Arial"/>
      <family val="2"/>
    </font>
    <font>
      <b/>
      <sz val="9"/>
      <color indexed="81"/>
      <name val="Tahoma"/>
      <family val="2"/>
    </font>
    <font>
      <b/>
      <u/>
      <sz val="16"/>
      <color indexed="81"/>
      <name val="Tahoma"/>
      <family val="2"/>
    </font>
    <font>
      <b/>
      <sz val="11"/>
      <color rgb="FF000000"/>
      <name val="Calibri"/>
      <family val="2"/>
    </font>
    <font>
      <b/>
      <i/>
      <sz val="11"/>
      <color rgb="FF000000"/>
      <name val="Calibri"/>
      <family val="2"/>
    </font>
    <font>
      <b/>
      <u/>
      <sz val="11"/>
      <color rgb="FF000000"/>
      <name val="Calibri"/>
      <family val="2"/>
    </font>
    <font>
      <b/>
      <sz val="11"/>
      <color rgb="FF000000"/>
      <name val="Symbol"/>
      <family val="1"/>
      <charset val="2"/>
    </font>
    <font>
      <sz val="11"/>
      <color rgb="FF000000"/>
      <name val="Calibri"/>
      <family val="2"/>
    </font>
    <font>
      <sz val="6"/>
      <name val="Arial"/>
      <family val="2"/>
    </font>
    <font>
      <b/>
      <sz val="16"/>
      <color rgb="FF7030A0"/>
      <name val="Arial"/>
      <family val="2"/>
    </font>
    <font>
      <b/>
      <sz val="22"/>
      <color rgb="FF7030A0"/>
      <name val="Arial"/>
      <family val="2"/>
    </font>
    <font>
      <b/>
      <sz val="18"/>
      <color rgb="FF002060"/>
      <name val="Arial"/>
      <family val="2"/>
    </font>
    <font>
      <b/>
      <sz val="16"/>
      <color rgb="FF002060"/>
      <name val="Arial"/>
      <family val="2"/>
    </font>
    <font>
      <b/>
      <sz val="16"/>
      <color rgb="FF00B050"/>
      <name val="Arial"/>
      <family val="2"/>
    </font>
    <font>
      <sz val="11"/>
      <name val="Calibri"/>
      <family val="2"/>
    </font>
    <font>
      <u/>
      <sz val="10"/>
      <color theme="10"/>
      <name val="Arial"/>
      <family val="2"/>
    </font>
    <font>
      <sz val="10"/>
      <color theme="0"/>
      <name val="Arial"/>
      <family val="2"/>
    </font>
    <font>
      <b/>
      <sz val="18"/>
      <color theme="0"/>
      <name val="Arial"/>
      <family val="2"/>
    </font>
    <font>
      <b/>
      <sz val="22"/>
      <color theme="0"/>
      <name val="Arial"/>
      <family val="2"/>
    </font>
    <font>
      <i/>
      <sz val="10"/>
      <color theme="0"/>
      <name val="Arial"/>
      <family val="2"/>
    </font>
    <font>
      <i/>
      <sz val="12"/>
      <name val="Arial"/>
      <family val="2"/>
    </font>
    <font>
      <b/>
      <sz val="24"/>
      <name val="Arial"/>
      <family val="2"/>
    </font>
    <font>
      <sz val="14"/>
      <name val="Calibri"/>
      <family val="2"/>
    </font>
    <font>
      <sz val="14"/>
      <color rgb="FFFF0000"/>
      <name val="Calibri"/>
      <family val="2"/>
    </font>
    <font>
      <sz val="16"/>
      <color theme="1"/>
      <name val="Arial"/>
      <family val="2"/>
    </font>
    <font>
      <u/>
      <sz val="16"/>
      <color theme="1"/>
      <name val="Arial"/>
      <family val="2"/>
    </font>
    <font>
      <sz val="12"/>
      <color indexed="81"/>
      <name val="Tahoma"/>
      <family val="2"/>
    </font>
    <font>
      <sz val="16"/>
      <color indexed="81"/>
      <name val="Tahoma"/>
      <family val="2"/>
    </font>
    <font>
      <sz val="14"/>
      <color indexed="81"/>
      <name val="Tahoma"/>
      <family val="2"/>
    </font>
    <font>
      <sz val="7"/>
      <name val="Times New Roman"/>
      <family val="1"/>
    </font>
    <font>
      <sz val="11"/>
      <name val="Courier New"/>
      <family val="3"/>
    </font>
    <font>
      <b/>
      <sz val="14"/>
      <name val="Calibri"/>
      <family val="2"/>
    </font>
    <font>
      <b/>
      <sz val="10"/>
      <name val="Arial"/>
      <family val="2"/>
    </font>
    <font>
      <i/>
      <sz val="16"/>
      <name val="Arial"/>
      <family val="2"/>
    </font>
    <font>
      <sz val="16"/>
      <color rgb="FFFF0000"/>
      <name val="Arial"/>
      <family val="2"/>
    </font>
    <font>
      <sz val="14"/>
      <name val="Times New Roman"/>
      <family val="1"/>
    </font>
    <font>
      <i/>
      <sz val="14"/>
      <name val="Arial"/>
      <family val="2"/>
    </font>
    <font>
      <b/>
      <u/>
      <sz val="16"/>
      <color rgb="FFFF0000"/>
      <name val="Arial"/>
      <family val="2"/>
    </font>
    <font>
      <b/>
      <sz val="11"/>
      <name val="Calibri"/>
      <family val="2"/>
    </font>
    <font>
      <b/>
      <u/>
      <sz val="14"/>
      <name val="Calibri"/>
      <family val="2"/>
    </font>
    <font>
      <b/>
      <sz val="12"/>
      <name val="Calibri"/>
      <family val="2"/>
    </font>
    <font>
      <u/>
      <sz val="11"/>
      <name val="Calibri"/>
      <family val="2"/>
    </font>
    <font>
      <sz val="16"/>
      <name val="Calibri"/>
      <family val="2"/>
      <scheme val="minor"/>
    </font>
    <font>
      <b/>
      <sz val="16"/>
      <name val="Calibri"/>
      <family val="2"/>
      <scheme val="minor"/>
    </font>
    <font>
      <b/>
      <sz val="14"/>
      <color rgb="FFFF0000"/>
      <name val="Calibri"/>
      <family val="2"/>
    </font>
    <font>
      <b/>
      <sz val="11"/>
      <name val="Calibri"/>
      <family val="2"/>
      <scheme val="minor"/>
    </font>
    <font>
      <b/>
      <i/>
      <sz val="11"/>
      <name val="Calibri"/>
      <family val="2"/>
      <scheme val="minor"/>
    </font>
    <font>
      <sz val="12"/>
      <color rgb="FF002060"/>
      <name val="Arial"/>
      <family val="2"/>
    </font>
    <font>
      <sz val="10"/>
      <color rgb="FF002060"/>
      <name val="Arial"/>
      <family val="2"/>
    </font>
    <font>
      <b/>
      <sz val="14"/>
      <name val="Calibri"/>
      <family val="2"/>
      <scheme val="minor"/>
    </font>
    <font>
      <b/>
      <sz val="14"/>
      <color theme="1"/>
      <name val="Calibri"/>
      <family val="2"/>
      <scheme val="minor"/>
    </font>
    <font>
      <b/>
      <sz val="14"/>
      <color indexed="81"/>
      <name val="Tahoma"/>
      <family val="2"/>
    </font>
    <font>
      <b/>
      <sz val="12"/>
      <color theme="3" tint="-0.249977111117893"/>
      <name val="Arial"/>
      <family val="2"/>
    </font>
    <font>
      <b/>
      <sz val="16"/>
      <name val="Calibri"/>
      <family val="2"/>
    </font>
    <font>
      <b/>
      <sz val="12"/>
      <name val="Calibri"/>
      <family val="2"/>
      <scheme val="minor"/>
    </font>
    <font>
      <sz val="9"/>
      <name val="Arial"/>
      <family val="2"/>
    </font>
    <font>
      <b/>
      <sz val="20"/>
      <color rgb="FF7030A0"/>
      <name val="Arial"/>
      <family val="2"/>
    </font>
  </fonts>
  <fills count="24">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rgb="FF81DEFF"/>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rgb="FFFFFF00"/>
        <bgColor indexed="64"/>
      </patternFill>
    </fill>
    <fill>
      <patternFill patternType="solid">
        <fgColor theme="6" tint="0.39997558519241921"/>
        <bgColor indexed="64"/>
      </patternFill>
    </fill>
    <fill>
      <patternFill patternType="solid">
        <fgColor rgb="FFFFFFCC"/>
      </patternFill>
    </fill>
    <fill>
      <patternFill patternType="solid">
        <fgColor rgb="FFD9D9D9"/>
        <bgColor indexed="64"/>
      </patternFill>
    </fill>
    <fill>
      <patternFill patternType="solid">
        <fgColor rgb="FF8DB4E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9"/>
        <bgColor theme="9"/>
      </patternFill>
    </fill>
    <fill>
      <patternFill patternType="solid">
        <fgColor theme="8" tint="0.39997558519241921"/>
        <bgColor indexed="64"/>
      </patternFill>
    </fill>
    <fill>
      <patternFill patternType="solid">
        <fgColor rgb="FFCCFFCC"/>
        <bgColor indexed="64"/>
      </patternFill>
    </fill>
    <fill>
      <patternFill patternType="solid">
        <fgColor indexed="47"/>
        <bgColor indexed="64"/>
      </patternFill>
    </fill>
    <fill>
      <patternFill patternType="solid">
        <fgColor rgb="FF92D050"/>
        <bgColor indexed="64"/>
      </patternFill>
    </fill>
    <fill>
      <patternFill patternType="solid">
        <fgColor theme="0" tint="-0.34998626667073579"/>
        <bgColor indexed="64"/>
      </patternFill>
    </fill>
    <fill>
      <patternFill patternType="solid">
        <fgColor theme="1"/>
        <bgColor indexed="64"/>
      </patternFill>
    </fill>
    <fill>
      <patternFill patternType="solid">
        <fgColor theme="4" tint="0.79998168889431442"/>
        <bgColor indexed="64"/>
      </patternFill>
    </fill>
    <fill>
      <patternFill patternType="solid">
        <fgColor rgb="FFFF0000"/>
        <bgColor indexed="64"/>
      </patternFill>
    </fill>
  </fills>
  <borders count="78">
    <border>
      <left/>
      <right/>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medium">
        <color indexed="64"/>
      </bottom>
      <diagonal/>
    </border>
    <border>
      <left style="thin">
        <color indexed="64"/>
      </left>
      <right/>
      <top style="medium">
        <color indexed="64"/>
      </top>
      <bottom style="thin">
        <color indexed="64"/>
      </bottom>
      <diagonal/>
    </border>
    <border>
      <left style="thin">
        <color rgb="FFB2B2B2"/>
      </left>
      <right style="thin">
        <color rgb="FFB2B2B2"/>
      </right>
      <top style="thin">
        <color rgb="FFB2B2B2"/>
      </top>
      <bottom style="thin">
        <color rgb="FFB2B2B2"/>
      </bottom>
      <diagonal/>
    </border>
    <border>
      <left style="thick">
        <color indexed="64"/>
      </left>
      <right style="medium">
        <color indexed="64"/>
      </right>
      <top/>
      <bottom style="medium">
        <color indexed="64"/>
      </bottom>
      <diagonal/>
    </border>
    <border>
      <left/>
      <right style="thick">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right style="thick">
        <color indexed="64"/>
      </right>
      <top style="thick">
        <color indexed="64"/>
      </top>
      <bottom style="thick">
        <color indexed="64"/>
      </bottom>
      <diagonal/>
    </border>
    <border>
      <left/>
      <right style="medium">
        <color indexed="64"/>
      </right>
      <top style="thick">
        <color indexed="64"/>
      </top>
      <bottom style="thick">
        <color indexed="64"/>
      </bottom>
      <diagonal/>
    </border>
    <border>
      <left style="thick">
        <color indexed="64"/>
      </left>
      <right style="medium">
        <color indexed="64"/>
      </right>
      <top style="thick">
        <color indexed="64"/>
      </top>
      <bottom style="thick">
        <color indexed="64"/>
      </bottom>
      <diagonal/>
    </border>
    <border>
      <left style="thick">
        <color indexed="64"/>
      </left>
      <right style="medium">
        <color indexed="64"/>
      </right>
      <top style="medium">
        <color indexed="64"/>
      </top>
      <bottom/>
      <diagonal/>
    </border>
    <border>
      <left/>
      <right/>
      <top style="thin">
        <color theme="9" tint="0.39997558519241921"/>
      </top>
      <bottom style="thin">
        <color theme="9" tint="0.39997558519241921"/>
      </bottom>
      <diagonal/>
    </border>
    <border>
      <left/>
      <right/>
      <top style="medium">
        <color indexed="64"/>
      </top>
      <bottom/>
      <diagonal/>
    </border>
    <border>
      <left style="medium">
        <color indexed="64"/>
      </left>
      <right/>
      <top style="medium">
        <color indexed="64"/>
      </top>
      <bottom/>
      <diagonal/>
    </border>
    <border>
      <left/>
      <right/>
      <top style="medium">
        <color indexed="64"/>
      </top>
      <bottom style="thin">
        <color theme="9" tint="0.3999755851924192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theme="9" tint="0.39997558519241921"/>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style="medium">
        <color indexed="64"/>
      </left>
      <right/>
      <top style="thin">
        <color theme="9" tint="0.39997558519241921"/>
      </top>
      <bottom style="thin">
        <color theme="9" tint="0.39997558519241921"/>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thin">
        <color theme="9" tint="0.39997558519241921"/>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1">
    <xf numFmtId="0" fontId="0" fillId="0" borderId="0"/>
    <xf numFmtId="0" fontId="3" fillId="0" borderId="0"/>
    <xf numFmtId="0" fontId="21" fillId="0" borderId="0" applyNumberFormat="0" applyFill="0" applyBorder="0" applyAlignment="0" applyProtection="0">
      <alignment vertical="top"/>
      <protection locked="0"/>
    </xf>
    <xf numFmtId="9" fontId="3" fillId="0" borderId="0" applyFont="0" applyFill="0" applyBorder="0" applyAlignment="0" applyProtection="0"/>
    <xf numFmtId="43" fontId="3" fillId="0" borderId="0" applyFont="0" applyFill="0" applyBorder="0" applyAlignment="0" applyProtection="0"/>
    <xf numFmtId="0" fontId="22" fillId="0" borderId="0" applyBorder="0" applyProtection="0"/>
    <xf numFmtId="0" fontId="22" fillId="0" borderId="0"/>
    <xf numFmtId="0" fontId="2" fillId="0" borderId="0"/>
    <xf numFmtId="44" fontId="3" fillId="0" borderId="0" applyFont="0" applyFill="0" applyBorder="0" applyAlignment="0" applyProtection="0"/>
    <xf numFmtId="0" fontId="3" fillId="0" borderId="0"/>
    <xf numFmtId="0" fontId="3" fillId="0" borderId="0"/>
    <xf numFmtId="0" fontId="3" fillId="0" borderId="0"/>
    <xf numFmtId="0" fontId="31" fillId="0" borderId="0"/>
    <xf numFmtId="0" fontId="19" fillId="0" borderId="0"/>
    <xf numFmtId="0" fontId="32" fillId="0" borderId="0"/>
    <xf numFmtId="0" fontId="33" fillId="0" borderId="0"/>
    <xf numFmtId="0" fontId="34" fillId="0" borderId="0"/>
    <xf numFmtId="0" fontId="3" fillId="0" borderId="0"/>
    <xf numFmtId="0" fontId="1" fillId="9" borderId="29" applyNumberFormat="0" applyFont="0" applyAlignment="0" applyProtection="0"/>
    <xf numFmtId="0" fontId="68" fillId="0" borderId="0" applyNumberFormat="0" applyFill="0" applyBorder="0" applyAlignment="0" applyProtection="0"/>
    <xf numFmtId="0" fontId="3" fillId="0" borderId="0" applyBorder="0" applyProtection="0"/>
  </cellStyleXfs>
  <cellXfs count="582">
    <xf numFmtId="0" fontId="0" fillId="0" borderId="0" xfId="0"/>
    <xf numFmtId="0" fontId="3" fillId="0" borderId="0" xfId="1"/>
    <xf numFmtId="0" fontId="0" fillId="0" borderId="0" xfId="0" applyAlignment="1">
      <alignment vertical="center"/>
    </xf>
    <xf numFmtId="164" fontId="22" fillId="2" borderId="3" xfId="5" applyNumberFormat="1" applyFill="1" applyBorder="1" applyAlignment="1">
      <alignment horizontal="center" vertical="center"/>
    </xf>
    <xf numFmtId="0" fontId="22" fillId="0" borderId="3" xfId="5" applyBorder="1" applyAlignment="1">
      <alignment vertical="center"/>
    </xf>
    <xf numFmtId="0" fontId="4" fillId="0" borderId="3" xfId="5" applyFont="1" applyFill="1" applyBorder="1" applyAlignment="1">
      <alignment vertical="center"/>
    </xf>
    <xf numFmtId="0" fontId="22" fillId="0" borderId="4" xfId="5" applyBorder="1" applyAlignment="1">
      <alignment vertical="center"/>
    </xf>
    <xf numFmtId="0" fontId="4" fillId="0" borderId="4" xfId="5" applyFont="1" applyFill="1" applyBorder="1" applyAlignment="1">
      <alignment vertical="center"/>
    </xf>
    <xf numFmtId="0" fontId="0" fillId="3" borderId="0" xfId="0" applyFill="1" applyBorder="1" applyAlignment="1">
      <alignment vertical="center"/>
    </xf>
    <xf numFmtId="164" fontId="14" fillId="3" borderId="0" xfId="0" applyNumberFormat="1" applyFont="1" applyFill="1" applyBorder="1" applyAlignment="1">
      <alignment vertical="center"/>
    </xf>
    <xf numFmtId="164" fontId="22" fillId="2" borderId="2" xfId="5" applyNumberFormat="1" applyFill="1" applyBorder="1" applyAlignment="1">
      <alignment horizontal="center" vertical="center"/>
    </xf>
    <xf numFmtId="0" fontId="12" fillId="0" borderId="0" xfId="0" applyFont="1" applyAlignment="1">
      <alignment vertical="center"/>
    </xf>
    <xf numFmtId="0" fontId="14" fillId="3" borderId="0" xfId="5" applyFont="1" applyFill="1" applyBorder="1" applyAlignment="1">
      <alignment horizontal="center" vertical="center"/>
    </xf>
    <xf numFmtId="0" fontId="0" fillId="3" borderId="0" xfId="0" applyFill="1" applyBorder="1" applyAlignment="1">
      <alignment horizontal="center" vertical="center"/>
    </xf>
    <xf numFmtId="165" fontId="15" fillId="0" borderId="0" xfId="0" applyNumberFormat="1" applyFont="1" applyFill="1" applyBorder="1" applyAlignment="1">
      <alignment vertical="center"/>
    </xf>
    <xf numFmtId="0" fontId="15" fillId="0" borderId="0" xfId="0" applyFont="1" applyFill="1" applyBorder="1" applyAlignment="1">
      <alignment vertical="center"/>
    </xf>
    <xf numFmtId="0" fontId="12" fillId="0" borderId="0" xfId="0" applyFont="1" applyFill="1" applyBorder="1" applyAlignment="1">
      <alignment vertical="center"/>
    </xf>
    <xf numFmtId="164" fontId="22" fillId="2" borderId="7" xfId="5" applyNumberFormat="1" applyFill="1" applyBorder="1" applyAlignment="1">
      <alignment horizontal="center" vertical="center"/>
    </xf>
    <xf numFmtId="164" fontId="22" fillId="2" borderId="16" xfId="5" applyNumberFormat="1" applyFill="1" applyBorder="1" applyAlignment="1">
      <alignment horizontal="center" vertical="center"/>
    </xf>
    <xf numFmtId="0" fontId="0" fillId="0" borderId="0" xfId="0" applyAlignment="1">
      <alignment horizontal="center" vertical="center"/>
    </xf>
    <xf numFmtId="0" fontId="0" fillId="0" borderId="1" xfId="0" applyBorder="1" applyAlignment="1">
      <alignment vertical="center"/>
    </xf>
    <xf numFmtId="0" fontId="0" fillId="0" borderId="0" xfId="0" applyFill="1" applyBorder="1" applyAlignment="1">
      <alignment vertical="center"/>
    </xf>
    <xf numFmtId="0" fontId="6" fillId="0" borderId="0" xfId="0" applyFont="1" applyAlignment="1">
      <alignment vertical="center"/>
    </xf>
    <xf numFmtId="0" fontId="43" fillId="11" borderId="20" xfId="1" applyFont="1" applyFill="1" applyBorder="1" applyAlignment="1">
      <alignment vertical="center"/>
    </xf>
    <xf numFmtId="0" fontId="44" fillId="0" borderId="0" xfId="0" applyFont="1" applyAlignment="1">
      <alignment vertical="center"/>
    </xf>
    <xf numFmtId="0" fontId="42" fillId="0" borderId="3" xfId="0" applyFont="1" applyBorder="1" applyAlignment="1">
      <alignment horizontal="center" vertical="center"/>
    </xf>
    <xf numFmtId="0" fontId="42" fillId="0" borderId="0" xfId="0" applyFont="1" applyAlignment="1">
      <alignment vertical="center"/>
    </xf>
    <xf numFmtId="0" fontId="46" fillId="0" borderId="0" xfId="0" applyNumberFormat="1" applyFont="1" applyAlignment="1">
      <alignment horizontal="center" vertical="center"/>
    </xf>
    <xf numFmtId="0" fontId="47" fillId="0" borderId="0" xfId="0" applyFont="1" applyAlignment="1">
      <alignment vertical="center"/>
    </xf>
    <xf numFmtId="0" fontId="48" fillId="0" borderId="0" xfId="0" applyFont="1" applyAlignment="1">
      <alignment horizontal="left" vertical="center"/>
    </xf>
    <xf numFmtId="0" fontId="49" fillId="0" borderId="0" xfId="0" applyFont="1" applyAlignment="1">
      <alignment horizontal="center" vertical="center"/>
    </xf>
    <xf numFmtId="2" fontId="49" fillId="0" borderId="3" xfId="0" applyNumberFormat="1" applyFont="1" applyFill="1" applyBorder="1" applyAlignment="1">
      <alignment horizontal="center" vertical="center"/>
    </xf>
    <xf numFmtId="0" fontId="49" fillId="0" borderId="0" xfId="0" applyFont="1" applyAlignment="1">
      <alignment horizontal="left" vertical="center"/>
    </xf>
    <xf numFmtId="2" fontId="49" fillId="0" borderId="3" xfId="0" applyNumberFormat="1" applyFont="1" applyBorder="1" applyAlignment="1">
      <alignment horizontal="center" vertical="center"/>
    </xf>
    <xf numFmtId="1" fontId="49" fillId="0" borderId="3" xfId="0" applyNumberFormat="1" applyFont="1" applyBorder="1" applyAlignment="1">
      <alignment horizontal="center" vertical="center"/>
    </xf>
    <xf numFmtId="0" fontId="50" fillId="0" borderId="0" xfId="0" applyFont="1" applyAlignment="1">
      <alignment horizontal="left" vertical="center"/>
    </xf>
    <xf numFmtId="14" fontId="0" fillId="0" borderId="0" xfId="0" applyNumberFormat="1" applyBorder="1" applyAlignment="1" applyProtection="1">
      <alignment horizontal="left" vertical="center"/>
      <protection locked="0"/>
    </xf>
    <xf numFmtId="14" fontId="0" fillId="0" borderId="20" xfId="0" applyNumberFormat="1" applyBorder="1" applyAlignment="1" applyProtection="1">
      <alignment horizontal="center" vertical="center"/>
      <protection locked="0"/>
    </xf>
    <xf numFmtId="14" fontId="0" fillId="0" borderId="0" xfId="0" applyNumberFormat="1" applyBorder="1" applyAlignment="1" applyProtection="1">
      <alignment horizontal="center" vertical="center"/>
      <protection locked="0"/>
    </xf>
    <xf numFmtId="0" fontId="18" fillId="0" borderId="0" xfId="1" applyFont="1" applyAlignment="1">
      <alignment vertical="center"/>
    </xf>
    <xf numFmtId="0" fontId="52" fillId="0" borderId="0" xfId="1" applyFont="1" applyAlignment="1">
      <alignment vertical="center"/>
    </xf>
    <xf numFmtId="0" fontId="11" fillId="0" borderId="23" xfId="1" applyFont="1" applyBorder="1" applyAlignment="1">
      <alignment vertical="center"/>
    </xf>
    <xf numFmtId="0" fontId="18" fillId="0" borderId="23" xfId="1" applyFont="1" applyBorder="1" applyAlignment="1">
      <alignment vertical="center"/>
    </xf>
    <xf numFmtId="0" fontId="11" fillId="0" borderId="0" xfId="1" applyFont="1" applyBorder="1" applyAlignment="1">
      <alignment vertical="center"/>
    </xf>
    <xf numFmtId="0" fontId="18" fillId="0" borderId="0" xfId="1" applyFont="1" applyBorder="1" applyAlignment="1">
      <alignment vertical="center"/>
    </xf>
    <xf numFmtId="1" fontId="18" fillId="0" borderId="3" xfId="1" applyNumberFormat="1" applyFont="1" applyBorder="1" applyAlignment="1">
      <alignment horizontal="center" vertical="center"/>
    </xf>
    <xf numFmtId="14" fontId="18" fillId="0" borderId="3" xfId="1" applyNumberFormat="1" applyFont="1" applyBorder="1" applyAlignment="1">
      <alignment horizontal="center" vertical="center"/>
    </xf>
    <xf numFmtId="0" fontId="18" fillId="0" borderId="0" xfId="1" applyFont="1" applyAlignment="1">
      <alignment horizontal="center" vertical="center"/>
    </xf>
    <xf numFmtId="164" fontId="18" fillId="0" borderId="3" xfId="1" applyNumberFormat="1" applyFont="1" applyBorder="1" applyAlignment="1">
      <alignment horizontal="center" vertical="center"/>
    </xf>
    <xf numFmtId="164" fontId="18" fillId="0" borderId="0" xfId="1" applyNumberFormat="1" applyFont="1" applyAlignment="1">
      <alignment horizontal="center" vertical="center"/>
    </xf>
    <xf numFmtId="0" fontId="53" fillId="0" borderId="0" xfId="1" applyFont="1" applyAlignment="1">
      <alignment vertical="center"/>
    </xf>
    <xf numFmtId="164" fontId="18" fillId="0" borderId="3" xfId="1" applyNumberFormat="1" applyFont="1" applyBorder="1" applyAlignment="1">
      <alignment vertical="center"/>
    </xf>
    <xf numFmtId="0" fontId="18" fillId="0" borderId="0" xfId="1" applyFont="1" applyAlignment="1">
      <alignment horizontal="right" vertical="center"/>
    </xf>
    <xf numFmtId="0" fontId="6" fillId="0" borderId="0" xfId="0" applyFont="1" applyFill="1" applyBorder="1" applyAlignment="1">
      <alignment vertical="center"/>
    </xf>
    <xf numFmtId="0" fontId="20" fillId="0" borderId="0" xfId="0" applyFont="1" applyFill="1" applyBorder="1" applyAlignment="1">
      <alignment vertical="center"/>
    </xf>
    <xf numFmtId="0" fontId="10" fillId="0" borderId="0" xfId="0" applyFont="1" applyFill="1" applyBorder="1" applyAlignment="1">
      <alignment vertical="center"/>
    </xf>
    <xf numFmtId="0" fontId="4" fillId="0" borderId="0" xfId="0" applyFont="1" applyFill="1" applyBorder="1" applyAlignment="1">
      <alignment vertical="center"/>
    </xf>
    <xf numFmtId="0" fontId="4" fillId="0" borderId="0" xfId="0" applyFont="1" applyFill="1" applyBorder="1" applyAlignment="1">
      <alignment vertical="center" wrapText="1"/>
    </xf>
    <xf numFmtId="164" fontId="22" fillId="0" borderId="0" xfId="5" applyNumberFormat="1" applyFill="1" applyBorder="1" applyAlignment="1">
      <alignment horizontal="center" vertical="center"/>
    </xf>
    <xf numFmtId="0" fontId="22" fillId="0" borderId="0" xfId="5" applyFill="1" applyBorder="1" applyAlignment="1">
      <alignment vertical="center"/>
    </xf>
    <xf numFmtId="164" fontId="22" fillId="0" borderId="0" xfId="5" applyNumberFormat="1" applyFill="1" applyBorder="1" applyAlignment="1">
      <alignment vertical="center"/>
    </xf>
    <xf numFmtId="0" fontId="4" fillId="0" borderId="0" xfId="5" applyFont="1" applyFill="1" applyBorder="1" applyAlignment="1">
      <alignment vertical="center"/>
    </xf>
    <xf numFmtId="164" fontId="4" fillId="0" borderId="0" xfId="5" applyNumberFormat="1" applyFont="1" applyFill="1" applyBorder="1" applyAlignment="1">
      <alignment vertical="center"/>
    </xf>
    <xf numFmtId="164" fontId="14" fillId="0" borderId="0" xfId="5" applyNumberFormat="1" applyFont="1" applyFill="1" applyBorder="1" applyAlignment="1">
      <alignment horizontal="center" vertical="center"/>
    </xf>
    <xf numFmtId="164" fontId="0" fillId="0" borderId="0" xfId="0" applyNumberFormat="1" applyAlignment="1">
      <alignment vertical="center"/>
    </xf>
    <xf numFmtId="0" fontId="22" fillId="0" borderId="3" xfId="5" applyFill="1" applyBorder="1" applyAlignment="1">
      <alignment vertical="center"/>
    </xf>
    <xf numFmtId="0" fontId="3" fillId="0" borderId="3" xfId="5" applyFont="1" applyFill="1" applyBorder="1" applyAlignment="1">
      <alignment vertical="center"/>
    </xf>
    <xf numFmtId="0" fontId="0" fillId="0" borderId="3" xfId="0" applyBorder="1" applyAlignment="1">
      <alignment vertical="center"/>
    </xf>
    <xf numFmtId="0" fontId="9" fillId="0" borderId="0" xfId="0" applyFont="1" applyFill="1" applyBorder="1" applyAlignment="1">
      <alignment vertical="center"/>
    </xf>
    <xf numFmtId="0" fontId="22" fillId="0" borderId="0" xfId="5" applyAlignment="1">
      <alignment vertical="center"/>
    </xf>
    <xf numFmtId="0" fontId="8" fillId="0" borderId="0" xfId="5" quotePrefix="1" applyFont="1" applyAlignment="1">
      <alignment vertical="center"/>
    </xf>
    <xf numFmtId="164" fontId="22" fillId="0" borderId="0" xfId="5" applyNumberFormat="1" applyAlignment="1">
      <alignment vertical="center"/>
    </xf>
    <xf numFmtId="0" fontId="5" fillId="0" borderId="0" xfId="0" applyFont="1" applyBorder="1" applyAlignment="1">
      <alignment vertical="center"/>
    </xf>
    <xf numFmtId="164" fontId="5" fillId="0" borderId="0" xfId="0" applyNumberFormat="1" applyFont="1" applyAlignment="1">
      <alignment horizontal="right" vertical="center"/>
    </xf>
    <xf numFmtId="0" fontId="0" fillId="0" borderId="12" xfId="0" applyBorder="1" applyAlignment="1">
      <alignment vertical="center"/>
    </xf>
    <xf numFmtId="0" fontId="6" fillId="0" borderId="0" xfId="0" applyFont="1" applyBorder="1" applyAlignment="1">
      <alignment vertical="center"/>
    </xf>
    <xf numFmtId="0" fontId="38" fillId="0" borderId="12" xfId="0" applyFont="1" applyBorder="1" applyAlignment="1">
      <alignment vertical="center"/>
    </xf>
    <xf numFmtId="0" fontId="5" fillId="0" borderId="0" xfId="0" applyFont="1" applyAlignment="1">
      <alignment horizontal="right" vertical="center"/>
    </xf>
    <xf numFmtId="0" fontId="16" fillId="0" borderId="12" xfId="0" applyFont="1" applyBorder="1" applyAlignment="1">
      <alignment horizontal="right" vertical="center"/>
    </xf>
    <xf numFmtId="0" fontId="12" fillId="0" borderId="0" xfId="0" applyFont="1" applyFill="1" applyAlignment="1">
      <alignment vertical="center"/>
    </xf>
    <xf numFmtId="0" fontId="40" fillId="0" borderId="0" xfId="0" applyFont="1" applyFill="1" applyBorder="1" applyAlignment="1">
      <alignment vertical="center"/>
    </xf>
    <xf numFmtId="0" fontId="5" fillId="3" borderId="0" xfId="0" applyFont="1" applyFill="1" applyBorder="1" applyAlignment="1">
      <alignment horizontal="center" vertical="center"/>
    </xf>
    <xf numFmtId="1" fontId="58" fillId="0" borderId="10" xfId="1" applyNumberFormat="1" applyFont="1" applyBorder="1" applyAlignment="1">
      <alignment horizontal="center" vertical="center"/>
    </xf>
    <xf numFmtId="0" fontId="58" fillId="0" borderId="10" xfId="1" applyFont="1" applyBorder="1" applyAlignment="1">
      <alignment horizontal="center" vertical="center"/>
    </xf>
    <xf numFmtId="0" fontId="58" fillId="0" borderId="26" xfId="1" applyFont="1" applyBorder="1" applyAlignment="1">
      <alignment horizontal="center" vertical="center"/>
    </xf>
    <xf numFmtId="1" fontId="57" fillId="0" borderId="30" xfId="1" applyNumberFormat="1" applyFont="1" applyBorder="1" applyAlignment="1">
      <alignment horizontal="center" vertical="center"/>
    </xf>
    <xf numFmtId="2" fontId="60" fillId="0" borderId="13" xfId="1" applyNumberFormat="1" applyFont="1" applyBorder="1" applyAlignment="1">
      <alignment horizontal="center" vertical="center"/>
    </xf>
    <xf numFmtId="2" fontId="60" fillId="0" borderId="27" xfId="1" applyNumberFormat="1" applyFont="1" applyBorder="1" applyAlignment="1">
      <alignment horizontal="center" vertical="center"/>
    </xf>
    <xf numFmtId="1" fontId="57" fillId="10" borderId="30" xfId="1" applyNumberFormat="1" applyFont="1" applyFill="1" applyBorder="1" applyAlignment="1">
      <alignment horizontal="center" vertical="center"/>
    </xf>
    <xf numFmtId="2" fontId="60" fillId="10" borderId="13" xfId="1" applyNumberFormat="1" applyFont="1" applyFill="1" applyBorder="1" applyAlignment="1">
      <alignment horizontal="center" vertical="center"/>
    </xf>
    <xf numFmtId="2" fontId="60" fillId="10" borderId="27" xfId="1" applyNumberFormat="1" applyFont="1" applyFill="1" applyBorder="1" applyAlignment="1">
      <alignment horizontal="center" vertical="center"/>
    </xf>
    <xf numFmtId="0" fontId="57" fillId="0" borderId="30" xfId="1" applyFont="1" applyBorder="1" applyAlignment="1">
      <alignment horizontal="center" vertical="center"/>
    </xf>
    <xf numFmtId="0" fontId="57" fillId="10" borderId="30" xfId="1" applyFont="1" applyFill="1" applyBorder="1" applyAlignment="1">
      <alignment horizontal="center" vertical="center"/>
    </xf>
    <xf numFmtId="0" fontId="57" fillId="10" borderId="32" xfId="1" applyFont="1" applyFill="1" applyBorder="1" applyAlignment="1">
      <alignment horizontal="center" vertical="center"/>
    </xf>
    <xf numFmtId="2" fontId="60" fillId="10" borderId="22" xfId="1" applyNumberFormat="1" applyFont="1" applyFill="1" applyBorder="1" applyAlignment="1">
      <alignment horizontal="center" vertical="center"/>
    </xf>
    <xf numFmtId="2" fontId="60" fillId="10" borderId="31" xfId="1" applyNumberFormat="1" applyFont="1" applyFill="1" applyBorder="1" applyAlignment="1">
      <alignment horizontal="center" vertical="center"/>
    </xf>
    <xf numFmtId="0" fontId="61" fillId="0" borderId="0" xfId="1" applyFont="1"/>
    <xf numFmtId="0" fontId="42" fillId="0" borderId="0" xfId="0" applyFont="1" applyBorder="1" applyAlignment="1">
      <alignment vertical="center"/>
    </xf>
    <xf numFmtId="1" fontId="45" fillId="0" borderId="3" xfId="0" applyNumberFormat="1" applyFont="1" applyBorder="1" applyAlignment="1">
      <alignment horizontal="center" vertical="center"/>
    </xf>
    <xf numFmtId="0" fontId="62" fillId="0" borderId="0" xfId="1" applyFont="1" applyAlignment="1">
      <alignment horizontal="center" vertical="center" wrapText="1"/>
    </xf>
    <xf numFmtId="0" fontId="62" fillId="0" borderId="0" xfId="1" applyFont="1" applyAlignment="1">
      <alignment horizontal="center" vertical="center"/>
    </xf>
    <xf numFmtId="0" fontId="62" fillId="0" borderId="0" xfId="1" applyFont="1" applyAlignment="1">
      <alignment vertical="center"/>
    </xf>
    <xf numFmtId="0" fontId="5" fillId="0" borderId="3" xfId="1" applyFont="1" applyBorder="1" applyAlignment="1">
      <alignment horizontal="center" vertical="center" wrapText="1"/>
    </xf>
    <xf numFmtId="0" fontId="5" fillId="0" borderId="0" xfId="1" applyFont="1" applyAlignment="1">
      <alignment horizontal="right" vertical="center"/>
    </xf>
    <xf numFmtId="0" fontId="5" fillId="0" borderId="0" xfId="1" applyFont="1" applyAlignment="1">
      <alignment vertical="center"/>
    </xf>
    <xf numFmtId="0" fontId="5" fillId="0" borderId="23" xfId="1" applyFont="1" applyBorder="1" applyAlignment="1">
      <alignment horizontal="right" vertical="center"/>
    </xf>
    <xf numFmtId="0" fontId="5" fillId="0" borderId="23" xfId="1" applyFont="1" applyBorder="1" applyAlignment="1">
      <alignment vertical="center"/>
    </xf>
    <xf numFmtId="0" fontId="43" fillId="11" borderId="0" xfId="1" applyFont="1" applyFill="1" applyAlignment="1">
      <alignment vertical="center"/>
    </xf>
    <xf numFmtId="0" fontId="56" fillId="0" borderId="35" xfId="1" applyFont="1" applyBorder="1" applyAlignment="1">
      <alignment horizontal="center" vertical="center" wrapText="1"/>
    </xf>
    <xf numFmtId="166" fontId="56" fillId="0" borderId="34" xfId="1" applyNumberFormat="1" applyFont="1" applyBorder="1" applyAlignment="1">
      <alignment horizontal="center" vertical="center"/>
    </xf>
    <xf numFmtId="166" fontId="56" fillId="0" borderId="33" xfId="1" applyNumberFormat="1" applyFont="1" applyBorder="1" applyAlignment="1">
      <alignment horizontal="center" vertical="center"/>
    </xf>
    <xf numFmtId="0" fontId="65" fillId="13" borderId="0" xfId="1" applyFont="1" applyFill="1" applyAlignment="1">
      <alignment vertical="center"/>
    </xf>
    <xf numFmtId="5" fontId="65" fillId="13" borderId="3" xfId="1" applyNumberFormat="1" applyFont="1" applyFill="1" applyBorder="1" applyAlignment="1">
      <alignment horizontal="center" vertical="center"/>
    </xf>
    <xf numFmtId="164" fontId="0" fillId="14" borderId="7" xfId="0" applyNumberFormat="1" applyFill="1" applyBorder="1" applyAlignment="1">
      <alignment horizontal="center" vertical="center"/>
    </xf>
    <xf numFmtId="164" fontId="22" fillId="14" borderId="8" xfId="5" applyNumberFormat="1" applyFill="1" applyBorder="1" applyAlignment="1">
      <alignment horizontal="center" vertical="center"/>
    </xf>
    <xf numFmtId="164" fontId="0" fillId="14" borderId="3" xfId="0" applyNumberFormat="1" applyFill="1" applyBorder="1" applyAlignment="1">
      <alignment horizontal="center" vertical="center"/>
    </xf>
    <xf numFmtId="164" fontId="22" fillId="14" borderId="6" xfId="5" applyNumberFormat="1" applyFill="1" applyBorder="1" applyAlignment="1">
      <alignment horizontal="center" vertical="center"/>
    </xf>
    <xf numFmtId="164" fontId="0" fillId="14" borderId="4" xfId="0" applyNumberFormat="1" applyFill="1" applyBorder="1" applyAlignment="1">
      <alignment horizontal="center" vertical="center"/>
    </xf>
    <xf numFmtId="164" fontId="22" fillId="14" borderId="5" xfId="5" applyNumberFormat="1" applyFill="1" applyBorder="1" applyAlignment="1">
      <alignment horizontal="center" vertical="center"/>
    </xf>
    <xf numFmtId="164" fontId="22" fillId="14" borderId="3" xfId="5" applyNumberFormat="1" applyFill="1" applyBorder="1" applyAlignment="1">
      <alignment horizontal="center" vertical="center"/>
    </xf>
    <xf numFmtId="14" fontId="30" fillId="14" borderId="3" xfId="0" applyNumberFormat="1" applyFont="1" applyFill="1" applyBorder="1" applyAlignment="1" applyProtection="1">
      <alignment horizontal="center" vertical="center"/>
      <protection locked="0"/>
    </xf>
    <xf numFmtId="164" fontId="22" fillId="14" borderId="4" xfId="5" applyNumberFormat="1" applyFill="1" applyBorder="1" applyAlignment="1">
      <alignment horizontal="center" vertical="center"/>
    </xf>
    <xf numFmtId="0" fontId="22" fillId="0" borderId="0" xfId="5" applyFill="1" applyBorder="1" applyAlignment="1">
      <alignment vertical="center" wrapText="1"/>
    </xf>
    <xf numFmtId="0" fontId="14" fillId="0" borderId="0" xfId="5" applyFont="1" applyFill="1" applyBorder="1" applyAlignment="1">
      <alignment horizontal="right" vertical="center"/>
    </xf>
    <xf numFmtId="0" fontId="3" fillId="16" borderId="3" xfId="5" applyFont="1" applyFill="1" applyBorder="1" applyAlignment="1">
      <alignment vertical="center"/>
    </xf>
    <xf numFmtId="0" fontId="22" fillId="16" borderId="3" xfId="5" applyFont="1" applyFill="1" applyBorder="1" applyAlignment="1">
      <alignment vertical="center"/>
    </xf>
    <xf numFmtId="0" fontId="67" fillId="0" borderId="0" xfId="0" applyFont="1" applyAlignment="1">
      <alignment vertical="center" wrapText="1"/>
    </xf>
    <xf numFmtId="0" fontId="3" fillId="0" borderId="0" xfId="0" applyFont="1"/>
    <xf numFmtId="0" fontId="68" fillId="0" borderId="0" xfId="19"/>
    <xf numFmtId="0" fontId="22" fillId="16" borderId="4" xfId="5" applyFont="1" applyFill="1" applyBorder="1" applyAlignment="1">
      <alignment vertical="center"/>
    </xf>
    <xf numFmtId="0" fontId="69" fillId="3" borderId="0" xfId="0" applyFont="1" applyFill="1" applyAlignment="1">
      <alignment vertical="center"/>
    </xf>
    <xf numFmtId="0" fontId="72" fillId="3" borderId="0" xfId="0" applyFont="1" applyFill="1" applyBorder="1" applyAlignment="1">
      <alignment vertical="center"/>
    </xf>
    <xf numFmtId="0" fontId="69" fillId="3" borderId="0" xfId="0" applyFont="1" applyFill="1" applyBorder="1" applyAlignment="1">
      <alignment vertical="center"/>
    </xf>
    <xf numFmtId="0" fontId="3" fillId="16" borderId="2" xfId="5" applyFont="1" applyFill="1" applyBorder="1" applyAlignment="1">
      <alignment vertical="center"/>
    </xf>
    <xf numFmtId="0" fontId="22" fillId="3" borderId="2" xfId="5" applyFill="1" applyBorder="1" applyAlignment="1">
      <alignment vertical="center"/>
    </xf>
    <xf numFmtId="164" fontId="22" fillId="14" borderId="2" xfId="5" applyNumberFormat="1" applyFill="1" applyBorder="1" applyAlignment="1">
      <alignment horizontal="center" vertical="center"/>
    </xf>
    <xf numFmtId="0" fontId="22" fillId="0" borderId="10" xfId="5" applyBorder="1" applyAlignment="1">
      <alignment vertical="center"/>
    </xf>
    <xf numFmtId="0" fontId="3" fillId="16" borderId="7" xfId="5" applyFont="1" applyFill="1" applyBorder="1" applyAlignment="1">
      <alignment vertical="center"/>
    </xf>
    <xf numFmtId="164" fontId="22" fillId="14" borderId="7" xfId="5" applyNumberFormat="1" applyFill="1" applyBorder="1" applyAlignment="1">
      <alignment horizontal="center" vertical="center"/>
    </xf>
    <xf numFmtId="164" fontId="22" fillId="2" borderId="4" xfId="5" applyNumberFormat="1" applyFill="1" applyBorder="1" applyAlignment="1">
      <alignment horizontal="center" vertical="center"/>
    </xf>
    <xf numFmtId="164" fontId="14" fillId="4" borderId="47" xfId="5" applyNumberFormat="1" applyFont="1" applyFill="1" applyBorder="1" applyAlignment="1">
      <alignment horizontal="center" vertical="center"/>
    </xf>
    <xf numFmtId="164" fontId="14" fillId="0" borderId="3" xfId="5" applyNumberFormat="1" applyFont="1" applyBorder="1" applyAlignment="1">
      <alignment horizontal="right" vertical="center" wrapText="1"/>
    </xf>
    <xf numFmtId="0" fontId="14" fillId="3" borderId="3" xfId="0" applyFont="1" applyFill="1" applyBorder="1" applyAlignment="1">
      <alignment horizontal="right" vertical="center"/>
    </xf>
    <xf numFmtId="0" fontId="14" fillId="14" borderId="3" xfId="5" applyNumberFormat="1" applyFont="1" applyFill="1" applyBorder="1" applyAlignment="1">
      <alignment horizontal="center" vertical="center" wrapText="1"/>
    </xf>
    <xf numFmtId="0" fontId="14" fillId="0" borderId="3" xfId="0" applyFont="1" applyFill="1" applyBorder="1" applyAlignment="1" applyProtection="1">
      <alignment horizontal="right" vertical="center"/>
      <protection locked="0"/>
    </xf>
    <xf numFmtId="0" fontId="13" fillId="0" borderId="48" xfId="5" applyFont="1" applyFill="1" applyBorder="1" applyAlignment="1">
      <alignment horizontal="right" vertical="center"/>
    </xf>
    <xf numFmtId="0" fontId="12" fillId="14" borderId="2" xfId="0" applyFont="1" applyFill="1" applyBorder="1" applyAlignment="1">
      <alignment horizontal="center" vertical="center"/>
    </xf>
    <xf numFmtId="0" fontId="14" fillId="0" borderId="2" xfId="5" applyFont="1" applyBorder="1" applyAlignment="1">
      <alignment horizontal="right" vertical="center" wrapText="1"/>
    </xf>
    <xf numFmtId="0" fontId="12" fillId="0" borderId="2" xfId="0" applyFont="1" applyBorder="1" applyAlignment="1">
      <alignment vertical="center"/>
    </xf>
    <xf numFmtId="0" fontId="14" fillId="3" borderId="24" xfId="5" applyFont="1" applyFill="1" applyBorder="1" applyAlignment="1">
      <alignment horizontal="right" vertical="center"/>
    </xf>
    <xf numFmtId="0" fontId="14" fillId="0" borderId="51" xfId="5" applyFont="1" applyBorder="1" applyAlignment="1">
      <alignment horizontal="right" vertical="center" wrapText="1"/>
    </xf>
    <xf numFmtId="0" fontId="23" fillId="14" borderId="18" xfId="5" applyFont="1" applyFill="1" applyBorder="1" applyAlignment="1">
      <alignment horizontal="center" vertical="center" wrapText="1"/>
    </xf>
    <xf numFmtId="0" fontId="14" fillId="0" borderId="18" xfId="5" applyFont="1" applyBorder="1" applyAlignment="1">
      <alignment horizontal="right" vertical="center" wrapText="1"/>
    </xf>
    <xf numFmtId="9" fontId="22" fillId="17" borderId="3" xfId="5" applyNumberFormat="1" applyFill="1" applyBorder="1" applyAlignment="1">
      <alignment horizontal="center" vertical="center"/>
    </xf>
    <xf numFmtId="0" fontId="3" fillId="16" borderId="4" xfId="5" applyFont="1" applyFill="1" applyBorder="1" applyAlignment="1">
      <alignment vertical="center"/>
    </xf>
    <xf numFmtId="9" fontId="22" fillId="17" borderId="4" xfId="5" applyNumberFormat="1" applyFill="1" applyBorder="1" applyAlignment="1">
      <alignment horizontal="center" vertical="center"/>
    </xf>
    <xf numFmtId="0" fontId="0" fillId="4" borderId="12" xfId="0" applyFill="1" applyBorder="1" applyAlignment="1">
      <alignment horizontal="left" vertical="center"/>
    </xf>
    <xf numFmtId="0" fontId="0" fillId="4" borderId="52" xfId="0" applyFill="1" applyBorder="1" applyAlignment="1">
      <alignment horizontal="left" vertical="center"/>
    </xf>
    <xf numFmtId="9" fontId="22" fillId="14" borderId="7" xfId="5" applyNumberFormat="1" applyFill="1" applyBorder="1" applyAlignment="1">
      <alignment horizontal="center" vertical="center"/>
    </xf>
    <xf numFmtId="9" fontId="22" fillId="17" borderId="7" xfId="5" applyNumberFormat="1" applyFill="1" applyBorder="1" applyAlignment="1">
      <alignment horizontal="center" vertical="center"/>
    </xf>
    <xf numFmtId="0" fontId="3" fillId="0" borderId="3" xfId="20" applyBorder="1"/>
    <xf numFmtId="0" fontId="3" fillId="0" borderId="3" xfId="20" applyBorder="1" applyAlignment="1">
      <alignment horizontal="right" vertical="center"/>
    </xf>
    <xf numFmtId="164" fontId="3" fillId="2" borderId="7" xfId="20" applyNumberFormat="1" applyFill="1" applyBorder="1" applyAlignment="1">
      <alignment horizontal="center"/>
    </xf>
    <xf numFmtId="164" fontId="3" fillId="2" borderId="11" xfId="20" applyNumberFormat="1" applyFill="1" applyBorder="1" applyAlignment="1">
      <alignment horizontal="center"/>
    </xf>
    <xf numFmtId="0" fontId="12" fillId="0" borderId="0" xfId="0" applyFont="1"/>
    <xf numFmtId="164" fontId="3" fillId="2" borderId="3" xfId="20" applyNumberFormat="1" applyFill="1" applyBorder="1" applyAlignment="1">
      <alignment horizontal="center"/>
    </xf>
    <xf numFmtId="0" fontId="3" fillId="5" borderId="0" xfId="0" applyFont="1" applyFill="1"/>
    <xf numFmtId="0" fontId="3" fillId="0" borderId="7" xfId="20" applyBorder="1"/>
    <xf numFmtId="0" fontId="12" fillId="0" borderId="0" xfId="0" applyFont="1" applyBorder="1"/>
    <xf numFmtId="0" fontId="15" fillId="0" borderId="0" xfId="0" applyFont="1" applyBorder="1"/>
    <xf numFmtId="164" fontId="14" fillId="3" borderId="0" xfId="20" applyNumberFormat="1" applyFont="1" applyFill="1" applyBorder="1" applyAlignment="1">
      <alignment horizontal="center"/>
    </xf>
    <xf numFmtId="0" fontId="12" fillId="0" borderId="23" xfId="0" applyFont="1" applyBorder="1"/>
    <xf numFmtId="0" fontId="14" fillId="3" borderId="23" xfId="20" applyFont="1" applyFill="1" applyBorder="1" applyAlignment="1">
      <alignment horizontal="right"/>
    </xf>
    <xf numFmtId="164" fontId="14" fillId="3" borderId="23" xfId="20" applyNumberFormat="1" applyFont="1" applyFill="1" applyBorder="1" applyAlignment="1">
      <alignment horizontal="center"/>
    </xf>
    <xf numFmtId="0" fontId="3" fillId="0" borderId="2" xfId="20" applyBorder="1"/>
    <xf numFmtId="164" fontId="3" fillId="2" borderId="2" xfId="20" applyNumberFormat="1" applyFill="1" applyBorder="1" applyAlignment="1">
      <alignment horizontal="center"/>
    </xf>
    <xf numFmtId="9" fontId="22" fillId="14" borderId="2" xfId="5" applyNumberFormat="1" applyFill="1" applyBorder="1" applyAlignment="1">
      <alignment horizontal="center" vertical="center"/>
    </xf>
    <xf numFmtId="9" fontId="22" fillId="17" borderId="2" xfId="5" applyNumberFormat="1" applyFill="1" applyBorder="1" applyAlignment="1">
      <alignment horizontal="center" vertical="center"/>
    </xf>
    <xf numFmtId="0" fontId="25" fillId="20" borderId="18" xfId="0" applyFont="1" applyFill="1" applyBorder="1" applyAlignment="1">
      <alignment horizontal="center" vertical="center"/>
    </xf>
    <xf numFmtId="164" fontId="3" fillId="14" borderId="2" xfId="20" applyNumberFormat="1" applyFill="1" applyBorder="1" applyAlignment="1">
      <alignment horizontal="center"/>
    </xf>
    <xf numFmtId="164" fontId="3" fillId="14" borderId="28" xfId="20" applyNumberFormat="1" applyFill="1" applyBorder="1" applyAlignment="1">
      <alignment horizontal="center"/>
    </xf>
    <xf numFmtId="164" fontId="3" fillId="14" borderId="6" xfId="20" applyNumberFormat="1" applyFill="1" applyBorder="1" applyAlignment="1">
      <alignment horizontal="center"/>
    </xf>
    <xf numFmtId="164" fontId="3" fillId="14" borderId="4" xfId="20" applyNumberFormat="1" applyFill="1" applyBorder="1" applyAlignment="1">
      <alignment horizontal="center"/>
    </xf>
    <xf numFmtId="164" fontId="3" fillId="14" borderId="5" xfId="20" applyNumberFormat="1" applyFill="1" applyBorder="1" applyAlignment="1">
      <alignment horizontal="center"/>
    </xf>
    <xf numFmtId="164" fontId="3" fillId="14" borderId="7" xfId="20" applyNumberFormat="1" applyFill="1" applyBorder="1" applyAlignment="1">
      <alignment horizontal="center"/>
    </xf>
    <xf numFmtId="164" fontId="3" fillId="14" borderId="8" xfId="20" applyNumberFormat="1" applyFill="1" applyBorder="1" applyAlignment="1">
      <alignment horizontal="center"/>
    </xf>
    <xf numFmtId="164" fontId="3" fillId="14" borderId="3" xfId="20" applyNumberFormat="1" applyFill="1" applyBorder="1" applyAlignment="1">
      <alignment horizontal="center"/>
    </xf>
    <xf numFmtId="164" fontId="14" fillId="0" borderId="2" xfId="5" applyNumberFormat="1" applyFont="1" applyBorder="1" applyAlignment="1">
      <alignment horizontal="right" vertical="center"/>
    </xf>
    <xf numFmtId="0" fontId="18" fillId="14" borderId="6" xfId="0" applyNumberFormat="1" applyFont="1" applyFill="1" applyBorder="1" applyAlignment="1">
      <alignment horizontal="center" vertical="center"/>
    </xf>
    <xf numFmtId="14" fontId="30" fillId="14" borderId="2" xfId="0" applyNumberFormat="1"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0" fontId="6" fillId="3" borderId="50" xfId="0" applyFont="1" applyFill="1" applyBorder="1" applyAlignment="1" applyProtection="1">
      <alignment horizontal="center" vertical="center"/>
      <protection locked="0"/>
    </xf>
    <xf numFmtId="0" fontId="0" fillId="0" borderId="13" xfId="0" applyFill="1" applyBorder="1"/>
    <xf numFmtId="164" fontId="14" fillId="4" borderId="47" xfId="20" applyNumberFormat="1" applyFont="1" applyFill="1" applyBorder="1" applyAlignment="1">
      <alignment horizontal="center"/>
    </xf>
    <xf numFmtId="0" fontId="4" fillId="0" borderId="0" xfId="0" applyFont="1" applyBorder="1"/>
    <xf numFmtId="0" fontId="0" fillId="0" borderId="0" xfId="0" applyBorder="1" applyAlignment="1">
      <alignment vertical="center"/>
    </xf>
    <xf numFmtId="0" fontId="12" fillId="0" borderId="0" xfId="0" applyFont="1" applyBorder="1" applyAlignment="1">
      <alignment vertical="center"/>
    </xf>
    <xf numFmtId="0" fontId="0" fillId="0" borderId="0" xfId="0" applyBorder="1"/>
    <xf numFmtId="0" fontId="15" fillId="3" borderId="0" xfId="0" applyFont="1" applyFill="1" applyBorder="1"/>
    <xf numFmtId="0" fontId="12" fillId="3" borderId="0" xfId="0" applyFont="1" applyFill="1" applyBorder="1"/>
    <xf numFmtId="0" fontId="3" fillId="16" borderId="16" xfId="5" applyFont="1" applyFill="1" applyBorder="1" applyAlignment="1">
      <alignment vertical="center"/>
    </xf>
    <xf numFmtId="0" fontId="3" fillId="0" borderId="4" xfId="20" applyBorder="1" applyAlignment="1">
      <alignment horizontal="right" vertical="center"/>
    </xf>
    <xf numFmtId="164" fontId="3" fillId="2" borderId="16" xfId="20" applyNumberFormat="1" applyFill="1" applyBorder="1" applyAlignment="1">
      <alignment horizontal="center"/>
    </xf>
    <xf numFmtId="9" fontId="22" fillId="14" borderId="16" xfId="5" applyNumberFormat="1" applyFill="1" applyBorder="1" applyAlignment="1">
      <alignment horizontal="center" vertical="center"/>
    </xf>
    <xf numFmtId="9" fontId="22" fillId="17" borderId="16" xfId="5" applyNumberFormat="1" applyFill="1" applyBorder="1" applyAlignment="1">
      <alignment horizontal="center" vertical="center"/>
    </xf>
    <xf numFmtId="164" fontId="14" fillId="18" borderId="47" xfId="20" applyNumberFormat="1" applyFont="1" applyFill="1" applyBorder="1" applyAlignment="1">
      <alignment horizontal="center"/>
    </xf>
    <xf numFmtId="164" fontId="3" fillId="2" borderId="4" xfId="20" applyNumberFormat="1" applyFill="1" applyBorder="1" applyAlignment="1">
      <alignment horizontal="center"/>
    </xf>
    <xf numFmtId="0" fontId="3" fillId="0" borderId="24" xfId="20" applyBorder="1"/>
    <xf numFmtId="0" fontId="3" fillId="0" borderId="62" xfId="20" applyBorder="1"/>
    <xf numFmtId="0" fontId="14" fillId="3" borderId="63" xfId="20" applyFont="1" applyFill="1" applyBorder="1" applyAlignment="1">
      <alignment horizontal="right"/>
    </xf>
    <xf numFmtId="0" fontId="7" fillId="4" borderId="14" xfId="5" applyFont="1" applyFill="1" applyBorder="1" applyAlignment="1">
      <alignment horizontal="left" vertical="center"/>
    </xf>
    <xf numFmtId="164" fontId="14" fillId="4" borderId="60" xfId="20" applyNumberFormat="1" applyFont="1" applyFill="1" applyBorder="1" applyAlignment="1">
      <alignment horizontal="center"/>
    </xf>
    <xf numFmtId="164" fontId="22" fillId="17" borderId="8" xfId="5" applyNumberFormat="1" applyFill="1" applyBorder="1" applyAlignment="1">
      <alignment horizontal="center" vertical="center"/>
    </xf>
    <xf numFmtId="164" fontId="22" fillId="17" borderId="17" xfId="5" applyNumberFormat="1" applyFill="1" applyBorder="1" applyAlignment="1">
      <alignment horizontal="center" vertical="center"/>
    </xf>
    <xf numFmtId="0" fontId="7" fillId="4" borderId="43" xfId="5" applyFont="1" applyFill="1" applyBorder="1" applyAlignment="1">
      <alignment horizontal="left" vertical="center"/>
    </xf>
    <xf numFmtId="0" fontId="7" fillId="4" borderId="12" xfId="5" applyFont="1" applyFill="1" applyBorder="1" applyAlignment="1">
      <alignment horizontal="left" vertical="center"/>
    </xf>
    <xf numFmtId="0" fontId="7" fillId="4" borderId="22" xfId="5" applyFont="1" applyFill="1" applyBorder="1" applyAlignment="1">
      <alignment horizontal="left" vertical="center"/>
    </xf>
    <xf numFmtId="164" fontId="14" fillId="8" borderId="59" xfId="20" applyNumberFormat="1" applyFont="1" applyFill="1" applyBorder="1" applyAlignment="1">
      <alignment horizontal="center"/>
    </xf>
    <xf numFmtId="164" fontId="14" fillId="8" borderId="15" xfId="20" applyNumberFormat="1" applyFont="1" applyFill="1" applyBorder="1" applyAlignment="1">
      <alignment horizontal="center"/>
    </xf>
    <xf numFmtId="164" fontId="14" fillId="18" borderId="66" xfId="20" applyNumberFormat="1" applyFont="1" applyFill="1" applyBorder="1" applyAlignment="1">
      <alignment horizontal="center"/>
    </xf>
    <xf numFmtId="164" fontId="14" fillId="18" borderId="55" xfId="20" applyNumberFormat="1" applyFont="1" applyFill="1" applyBorder="1" applyAlignment="1">
      <alignment horizontal="center"/>
    </xf>
    <xf numFmtId="164" fontId="14" fillId="8" borderId="67" xfId="20" applyNumberFormat="1" applyFont="1" applyFill="1" applyBorder="1" applyAlignment="1">
      <alignment horizontal="center"/>
    </xf>
    <xf numFmtId="0" fontId="7" fillId="4" borderId="1" xfId="5" applyFont="1" applyFill="1" applyBorder="1" applyAlignment="1">
      <alignment horizontal="left" vertical="center"/>
    </xf>
    <xf numFmtId="0" fontId="7" fillId="4" borderId="13" xfId="5" applyFont="1" applyFill="1" applyBorder="1" applyAlignment="1">
      <alignment horizontal="left" vertical="center"/>
    </xf>
    <xf numFmtId="0" fontId="14" fillId="3" borderId="14" xfId="20" applyFont="1" applyFill="1" applyBorder="1" applyAlignment="1">
      <alignment horizontal="right"/>
    </xf>
    <xf numFmtId="0" fontId="12" fillId="3" borderId="12" xfId="20" applyFont="1" applyFill="1" applyBorder="1" applyAlignment="1">
      <alignment horizontal="right"/>
    </xf>
    <xf numFmtId="164" fontId="14" fillId="3" borderId="12" xfId="20" applyNumberFormat="1" applyFont="1" applyFill="1" applyBorder="1" applyAlignment="1">
      <alignment horizontal="center"/>
    </xf>
    <xf numFmtId="164" fontId="14" fillId="3" borderId="12" xfId="20" applyNumberFormat="1" applyFont="1" applyFill="1" applyBorder="1" applyAlignment="1">
      <alignment horizontal="center" wrapText="1"/>
    </xf>
    <xf numFmtId="164" fontId="22" fillId="17" borderId="28" xfId="5" applyNumberFormat="1" applyFill="1" applyBorder="1" applyAlignment="1">
      <alignment horizontal="center" vertical="center"/>
    </xf>
    <xf numFmtId="0" fontId="4" fillId="0" borderId="41" xfId="0" applyFont="1" applyBorder="1"/>
    <xf numFmtId="0" fontId="4" fillId="0" borderId="42" xfId="0" applyFont="1" applyBorder="1"/>
    <xf numFmtId="0" fontId="15" fillId="0" borderId="42" xfId="0" applyFont="1" applyBorder="1"/>
    <xf numFmtId="0" fontId="15" fillId="3" borderId="20" xfId="0" applyFont="1" applyFill="1" applyBorder="1"/>
    <xf numFmtId="0" fontId="0" fillId="3" borderId="42" xfId="0" applyFill="1" applyBorder="1" applyAlignment="1">
      <alignment vertical="center"/>
    </xf>
    <xf numFmtId="0" fontId="70" fillId="3" borderId="43" xfId="5" applyFont="1" applyFill="1" applyBorder="1" applyAlignment="1">
      <alignment horizontal="left" vertical="center"/>
    </xf>
    <xf numFmtId="0" fontId="69" fillId="3" borderId="1" xfId="0" applyFont="1" applyFill="1" applyBorder="1" applyAlignment="1">
      <alignment horizontal="left" vertical="center"/>
    </xf>
    <xf numFmtId="0" fontId="69" fillId="3" borderId="60" xfId="0" applyFont="1" applyFill="1" applyBorder="1" applyAlignment="1">
      <alignment horizontal="left" vertical="center"/>
    </xf>
    <xf numFmtId="164" fontId="70" fillId="3" borderId="15" xfId="5" applyNumberFormat="1" applyFont="1" applyFill="1" applyBorder="1" applyAlignment="1">
      <alignment horizontal="center" vertical="center"/>
    </xf>
    <xf numFmtId="164" fontId="70" fillId="3" borderId="46" xfId="5" applyNumberFormat="1" applyFont="1" applyFill="1" applyBorder="1" applyAlignment="1">
      <alignment horizontal="center" vertical="center"/>
    </xf>
    <xf numFmtId="164" fontId="71" fillId="3" borderId="1" xfId="5" applyNumberFormat="1" applyFont="1" applyFill="1" applyBorder="1" applyAlignment="1">
      <alignment horizontal="center" vertical="center"/>
    </xf>
    <xf numFmtId="164" fontId="70" fillId="3" borderId="13" xfId="5" applyNumberFormat="1" applyFont="1" applyFill="1" applyBorder="1" applyAlignment="1">
      <alignment horizontal="center" vertical="center"/>
    </xf>
    <xf numFmtId="0" fontId="41" fillId="12" borderId="12" xfId="0" applyFont="1" applyFill="1" applyBorder="1" applyAlignment="1">
      <alignment horizontal="left" vertical="center"/>
    </xf>
    <xf numFmtId="164" fontId="14" fillId="12" borderId="47" xfId="5" applyNumberFormat="1" applyFont="1" applyFill="1" applyBorder="1" applyAlignment="1">
      <alignment horizontal="center" vertical="center"/>
    </xf>
    <xf numFmtId="164" fontId="14" fillId="12" borderId="59" xfId="5" applyNumberFormat="1" applyFont="1" applyFill="1" applyBorder="1" applyAlignment="1">
      <alignment horizontal="center" vertical="center"/>
    </xf>
    <xf numFmtId="164" fontId="14" fillId="3" borderId="0" xfId="5" applyNumberFormat="1" applyFont="1" applyFill="1" applyBorder="1" applyAlignment="1">
      <alignment horizontal="center" vertical="center"/>
    </xf>
    <xf numFmtId="0" fontId="22" fillId="0" borderId="24" xfId="5" applyFill="1" applyBorder="1" applyAlignment="1">
      <alignment vertical="center"/>
    </xf>
    <xf numFmtId="0" fontId="0" fillId="0" borderId="24" xfId="0" applyFill="1" applyBorder="1" applyAlignment="1">
      <alignment vertical="center"/>
    </xf>
    <xf numFmtId="0" fontId="0" fillId="0" borderId="24" xfId="0" applyBorder="1" applyAlignment="1">
      <alignment vertical="center"/>
    </xf>
    <xf numFmtId="0" fontId="3" fillId="0" borderId="0" xfId="5" applyFont="1" applyFill="1" applyBorder="1" applyAlignment="1">
      <alignment vertical="center"/>
    </xf>
    <xf numFmtId="0" fontId="24" fillId="20" borderId="55" xfId="5" applyFont="1" applyFill="1" applyBorder="1" applyAlignment="1">
      <alignment horizontal="center" vertical="center"/>
    </xf>
    <xf numFmtId="0" fontId="3" fillId="19" borderId="9" xfId="0" applyFont="1" applyFill="1" applyBorder="1"/>
    <xf numFmtId="0" fontId="3" fillId="19" borderId="0" xfId="0" applyFont="1" applyFill="1" applyBorder="1"/>
    <xf numFmtId="0" fontId="3" fillId="19" borderId="10" xfId="0" applyFont="1" applyFill="1" applyBorder="1"/>
    <xf numFmtId="0" fontId="0" fillId="0" borderId="62" xfId="0" applyBorder="1" applyAlignment="1">
      <alignment vertical="center"/>
    </xf>
    <xf numFmtId="164" fontId="14" fillId="4" borderId="52" xfId="20" applyNumberFormat="1" applyFont="1" applyFill="1" applyBorder="1" applyAlignment="1">
      <alignment horizontal="center"/>
    </xf>
    <xf numFmtId="164" fontId="14" fillId="8" borderId="47" xfId="20" applyNumberFormat="1" applyFont="1" applyFill="1" applyBorder="1" applyAlignment="1">
      <alignment horizontal="center"/>
    </xf>
    <xf numFmtId="0" fontId="24" fillId="20" borderId="67" xfId="5" applyFont="1" applyFill="1" applyBorder="1" applyAlignment="1">
      <alignment horizontal="center" vertical="center"/>
    </xf>
    <xf numFmtId="0" fontId="12" fillId="21" borderId="39" xfId="20" applyFont="1" applyFill="1" applyBorder="1" applyAlignment="1">
      <alignment horizontal="center" wrapText="1"/>
    </xf>
    <xf numFmtId="0" fontId="14" fillId="21" borderId="38" xfId="20" applyFont="1" applyFill="1" applyBorder="1" applyAlignment="1">
      <alignment horizontal="right"/>
    </xf>
    <xf numFmtId="0" fontId="12" fillId="21" borderId="38" xfId="20" applyFont="1" applyFill="1" applyBorder="1" applyAlignment="1">
      <alignment horizontal="right"/>
    </xf>
    <xf numFmtId="164" fontId="14" fillId="21" borderId="38" xfId="20" applyNumberFormat="1" applyFont="1" applyFill="1" applyBorder="1" applyAlignment="1">
      <alignment horizontal="center"/>
    </xf>
    <xf numFmtId="0" fontId="15" fillId="21" borderId="44" xfId="0" applyFont="1" applyFill="1" applyBorder="1"/>
    <xf numFmtId="0" fontId="0" fillId="21" borderId="43" xfId="0" applyFill="1" applyBorder="1" applyAlignment="1">
      <alignment vertical="center" wrapText="1"/>
    </xf>
    <xf numFmtId="0" fontId="14" fillId="21" borderId="12" xfId="20" applyFont="1" applyFill="1" applyBorder="1" applyAlignment="1">
      <alignment horizontal="right"/>
    </xf>
    <xf numFmtId="0" fontId="12" fillId="21" borderId="12" xfId="20" applyFont="1" applyFill="1" applyBorder="1" applyAlignment="1">
      <alignment horizontal="right"/>
    </xf>
    <xf numFmtId="164" fontId="14" fillId="21" borderId="12" xfId="20" applyNumberFormat="1" applyFont="1" applyFill="1" applyBorder="1" applyAlignment="1">
      <alignment horizontal="center"/>
    </xf>
    <xf numFmtId="164" fontId="14" fillId="21" borderId="12" xfId="20" applyNumberFormat="1" applyFont="1" applyFill="1" applyBorder="1" applyAlignment="1">
      <alignment horizontal="center" wrapText="1"/>
    </xf>
    <xf numFmtId="0" fontId="15" fillId="21" borderId="22" xfId="0" applyFont="1" applyFill="1" applyBorder="1"/>
    <xf numFmtId="0" fontId="60" fillId="0" borderId="0" xfId="0" applyFont="1" applyAlignment="1">
      <alignment vertical="center"/>
    </xf>
    <xf numFmtId="0" fontId="12" fillId="3" borderId="0" xfId="0" applyFont="1" applyFill="1" applyBorder="1" applyAlignment="1">
      <alignment vertical="center"/>
    </xf>
    <xf numFmtId="164" fontId="14" fillId="3" borderId="0" xfId="5" applyNumberFormat="1" applyFont="1" applyFill="1" applyBorder="1" applyAlignment="1">
      <alignment horizontal="center" vertical="center" wrapText="1"/>
    </xf>
    <xf numFmtId="165" fontId="15" fillId="3" borderId="0" xfId="0" applyNumberFormat="1" applyFont="1" applyFill="1" applyBorder="1" applyAlignment="1">
      <alignment vertical="center"/>
    </xf>
    <xf numFmtId="0" fontId="15" fillId="3" borderId="0" xfId="0" applyFont="1" applyFill="1" applyBorder="1" applyAlignment="1">
      <alignment vertical="center"/>
    </xf>
    <xf numFmtId="0" fontId="12" fillId="3" borderId="0" xfId="0" applyFont="1" applyFill="1" applyAlignment="1">
      <alignment vertical="center"/>
    </xf>
    <xf numFmtId="0" fontId="0" fillId="0" borderId="0" xfId="0" applyBorder="1" applyAlignment="1">
      <alignment vertical="center"/>
    </xf>
    <xf numFmtId="0" fontId="22" fillId="3" borderId="0" xfId="5" applyFill="1" applyBorder="1" applyAlignment="1">
      <alignment vertical="center"/>
    </xf>
    <xf numFmtId="0" fontId="0" fillId="3" borderId="0" xfId="0" applyFill="1" applyBorder="1" applyAlignment="1">
      <alignment vertical="center"/>
    </xf>
    <xf numFmtId="164" fontId="74" fillId="0" borderId="20" xfId="5" applyNumberFormat="1" applyFont="1" applyFill="1" applyBorder="1" applyAlignment="1">
      <alignment horizontal="center" vertical="center"/>
    </xf>
    <xf numFmtId="0" fontId="67" fillId="0" borderId="0" xfId="0" applyFont="1" applyAlignment="1">
      <alignment vertical="center"/>
    </xf>
    <xf numFmtId="0" fontId="3" fillId="0" borderId="41" xfId="0" applyFont="1" applyBorder="1"/>
    <xf numFmtId="0" fontId="3" fillId="0" borderId="42" xfId="0" applyFont="1" applyBorder="1"/>
    <xf numFmtId="0" fontId="3" fillId="3" borderId="42" xfId="0" applyFont="1" applyFill="1" applyBorder="1"/>
    <xf numFmtId="0" fontId="0" fillId="0" borderId="42" xfId="0" applyBorder="1"/>
    <xf numFmtId="0" fontId="3" fillId="0" borderId="65" xfId="0" applyFont="1" applyBorder="1"/>
    <xf numFmtId="0" fontId="0" fillId="0" borderId="65" xfId="0" applyBorder="1"/>
    <xf numFmtId="0" fontId="77" fillId="0" borderId="0" xfId="1" applyFont="1" applyAlignment="1">
      <alignment vertical="center"/>
    </xf>
    <xf numFmtId="0" fontId="77" fillId="0" borderId="0" xfId="1" applyFont="1" applyFill="1" applyAlignment="1">
      <alignment vertical="center"/>
    </xf>
    <xf numFmtId="0" fontId="0" fillId="0" borderId="0" xfId="0" applyBorder="1" applyAlignment="1">
      <alignment vertical="center"/>
    </xf>
    <xf numFmtId="0" fontId="22" fillId="0" borderId="0" xfId="5" applyFill="1" applyBorder="1" applyAlignment="1">
      <alignment vertical="center" wrapText="1"/>
    </xf>
    <xf numFmtId="0" fontId="22" fillId="3" borderId="0" xfId="5" applyFill="1" applyBorder="1" applyAlignment="1">
      <alignment vertical="center"/>
    </xf>
    <xf numFmtId="0" fontId="0" fillId="3" borderId="0" xfId="0" applyFill="1" applyBorder="1" applyAlignment="1">
      <alignment vertical="center"/>
    </xf>
    <xf numFmtId="0" fontId="84" fillId="3" borderId="0" xfId="0" applyFont="1" applyFill="1"/>
    <xf numFmtId="0" fontId="8" fillId="3" borderId="0" xfId="0" applyFont="1" applyFill="1" applyBorder="1" applyAlignment="1">
      <alignment vertical="center"/>
    </xf>
    <xf numFmtId="0" fontId="85" fillId="3" borderId="0" xfId="0" applyFont="1" applyFill="1" applyBorder="1" applyAlignment="1">
      <alignment vertical="center"/>
    </xf>
    <xf numFmtId="0" fontId="0" fillId="21" borderId="0" xfId="0" applyFill="1" applyBorder="1" applyAlignment="1">
      <alignment vertical="center"/>
    </xf>
    <xf numFmtId="0" fontId="22" fillId="21" borderId="0" xfId="5" applyFill="1" applyBorder="1" applyAlignment="1">
      <alignment vertical="center"/>
    </xf>
    <xf numFmtId="0" fontId="12" fillId="21" borderId="0" xfId="0" applyFont="1" applyFill="1" applyBorder="1" applyAlignment="1">
      <alignment vertical="center"/>
    </xf>
    <xf numFmtId="0" fontId="69" fillId="21" borderId="0" xfId="0" applyFont="1" applyFill="1" applyBorder="1" applyAlignment="1">
      <alignment vertical="center"/>
    </xf>
    <xf numFmtId="0" fontId="0" fillId="21" borderId="0" xfId="0" applyFill="1" applyBorder="1"/>
    <xf numFmtId="0" fontId="12" fillId="21" borderId="0" xfId="0" applyFont="1" applyFill="1" applyBorder="1"/>
    <xf numFmtId="0" fontId="14" fillId="21" borderId="0" xfId="5" applyFont="1" applyFill="1" applyBorder="1" applyAlignment="1">
      <alignment horizontal="right" vertical="center" wrapText="1"/>
    </xf>
    <xf numFmtId="164" fontId="14" fillId="21" borderId="0" xfId="5" applyNumberFormat="1" applyFont="1" applyFill="1" applyBorder="1" applyAlignment="1">
      <alignment horizontal="center" vertical="center"/>
    </xf>
    <xf numFmtId="0" fontId="12" fillId="3" borderId="39" xfId="20" applyFont="1" applyFill="1" applyBorder="1" applyAlignment="1">
      <alignment horizontal="center" wrapText="1"/>
    </xf>
    <xf numFmtId="0" fontId="14" fillId="3" borderId="38" xfId="20" applyFont="1" applyFill="1" applyBorder="1" applyAlignment="1">
      <alignment horizontal="right"/>
    </xf>
    <xf numFmtId="0" fontId="12" fillId="3" borderId="38" xfId="20" applyFont="1" applyFill="1" applyBorder="1" applyAlignment="1">
      <alignment horizontal="right"/>
    </xf>
    <xf numFmtId="164" fontId="14" fillId="3" borderId="38" xfId="20" applyNumberFormat="1" applyFont="1" applyFill="1" applyBorder="1" applyAlignment="1">
      <alignment horizontal="center"/>
    </xf>
    <xf numFmtId="0" fontId="15" fillId="3" borderId="44" xfId="0" applyFont="1" applyFill="1" applyBorder="1"/>
    <xf numFmtId="0" fontId="6" fillId="3" borderId="0" xfId="0" applyFont="1" applyFill="1" applyBorder="1" applyAlignment="1" applyProtection="1">
      <alignment horizontal="center" vertical="center"/>
      <protection locked="0"/>
    </xf>
    <xf numFmtId="0" fontId="0" fillId="0" borderId="0" xfId="0" applyFill="1" applyBorder="1"/>
    <xf numFmtId="0" fontId="22" fillId="0" borderId="0" xfId="5" applyBorder="1" applyAlignment="1">
      <alignment vertical="center"/>
    </xf>
    <xf numFmtId="164" fontId="74" fillId="0" borderId="0" xfId="5" applyNumberFormat="1" applyFont="1" applyFill="1" applyBorder="1" applyAlignment="1">
      <alignment horizontal="center" vertical="center"/>
    </xf>
    <xf numFmtId="0" fontId="15" fillId="21" borderId="0" xfId="0" applyFont="1" applyFill="1" applyBorder="1"/>
    <xf numFmtId="0" fontId="10" fillId="3" borderId="0" xfId="0" applyFont="1" applyFill="1" applyBorder="1" applyAlignment="1">
      <alignment vertical="center"/>
    </xf>
    <xf numFmtId="164" fontId="24" fillId="21" borderId="0" xfId="5" applyNumberFormat="1" applyFont="1" applyFill="1" applyBorder="1" applyAlignment="1">
      <alignment horizontal="center" vertical="center" wrapText="1"/>
    </xf>
    <xf numFmtId="0" fontId="25" fillId="21" borderId="0" xfId="0" applyFont="1" applyFill="1" applyBorder="1" applyAlignment="1">
      <alignment horizontal="center" vertical="center" wrapText="1"/>
    </xf>
    <xf numFmtId="164" fontId="74" fillId="21" borderId="0" xfId="5" applyNumberFormat="1" applyFont="1" applyFill="1" applyBorder="1" applyAlignment="1">
      <alignment horizontal="center" vertical="center"/>
    </xf>
    <xf numFmtId="0" fontId="12" fillId="21" borderId="0" xfId="5" applyFont="1" applyFill="1" applyBorder="1" applyAlignment="1">
      <alignment vertical="center"/>
    </xf>
    <xf numFmtId="164" fontId="70" fillId="21" borderId="0" xfId="5" applyNumberFormat="1" applyFont="1" applyFill="1" applyBorder="1" applyAlignment="1">
      <alignment horizontal="center" vertical="center"/>
    </xf>
    <xf numFmtId="0" fontId="4" fillId="21" borderId="0" xfId="0" applyFont="1" applyFill="1" applyBorder="1"/>
    <xf numFmtId="0" fontId="14" fillId="3" borderId="0" xfId="5" applyFont="1" applyFill="1" applyBorder="1" applyAlignment="1">
      <alignment horizontal="right" vertical="center" wrapText="1"/>
    </xf>
    <xf numFmtId="0" fontId="24" fillId="3" borderId="0" xfId="5" applyFont="1" applyFill="1" applyBorder="1" applyAlignment="1">
      <alignment horizontal="center" vertical="center"/>
    </xf>
    <xf numFmtId="164" fontId="74" fillId="3" borderId="0" xfId="5" applyNumberFormat="1" applyFont="1" applyFill="1" applyBorder="1" applyAlignment="1">
      <alignment horizontal="center" vertical="center"/>
    </xf>
    <xf numFmtId="164" fontId="24" fillId="3" borderId="0" xfId="5" applyNumberFormat="1" applyFont="1" applyFill="1" applyBorder="1" applyAlignment="1">
      <alignment horizontal="center" vertical="center" wrapText="1"/>
    </xf>
    <xf numFmtId="0" fontId="25" fillId="3" borderId="0" xfId="0" applyFont="1" applyFill="1" applyBorder="1" applyAlignment="1">
      <alignment horizontal="center" vertical="center" wrapText="1"/>
    </xf>
    <xf numFmtId="0" fontId="12" fillId="3" borderId="0" xfId="5" applyFont="1" applyFill="1" applyBorder="1" applyAlignment="1">
      <alignment vertical="center"/>
    </xf>
    <xf numFmtId="0" fontId="0" fillId="3" borderId="0" xfId="0" applyFill="1" applyAlignment="1">
      <alignment vertical="center"/>
    </xf>
    <xf numFmtId="0" fontId="86" fillId="3" borderId="0" xfId="0" applyFont="1" applyFill="1" applyBorder="1" applyAlignment="1">
      <alignment vertical="center"/>
    </xf>
    <xf numFmtId="0" fontId="18" fillId="3" borderId="0" xfId="0" applyFont="1" applyFill="1" applyBorder="1" applyAlignment="1">
      <alignment vertical="center"/>
    </xf>
    <xf numFmtId="0" fontId="4" fillId="3" borderId="0" xfId="0" applyFont="1" applyFill="1" applyBorder="1" applyAlignment="1">
      <alignment vertical="center"/>
    </xf>
    <xf numFmtId="164" fontId="24" fillId="3" borderId="0" xfId="5" applyNumberFormat="1" applyFont="1" applyFill="1" applyBorder="1" applyAlignment="1">
      <alignment horizontal="center" vertical="center"/>
    </xf>
    <xf numFmtId="0" fontId="25" fillId="3" borderId="0" xfId="0" applyFont="1" applyFill="1" applyBorder="1" applyAlignment="1">
      <alignment horizontal="center" vertical="center"/>
    </xf>
    <xf numFmtId="9" fontId="22" fillId="3" borderId="0" xfId="5" applyNumberFormat="1" applyFill="1" applyBorder="1" applyAlignment="1">
      <alignment horizontal="center" vertical="center"/>
    </xf>
    <xf numFmtId="164" fontId="22" fillId="3" borderId="0" xfId="5" applyNumberFormat="1" applyFill="1" applyBorder="1" applyAlignment="1">
      <alignment horizontal="center" vertical="center"/>
    </xf>
    <xf numFmtId="0" fontId="3" fillId="14" borderId="3" xfId="5" applyFont="1" applyFill="1" applyBorder="1" applyAlignment="1">
      <alignment vertical="center"/>
    </xf>
    <xf numFmtId="0" fontId="3" fillId="3" borderId="3" xfId="5" applyFont="1" applyFill="1" applyBorder="1" applyAlignment="1">
      <alignment vertical="center"/>
    </xf>
    <xf numFmtId="0" fontId="17" fillId="8" borderId="24" xfId="5" applyFont="1" applyFill="1" applyBorder="1" applyAlignment="1">
      <alignment horizontal="center" vertical="center" textRotation="90" wrapText="1"/>
    </xf>
    <xf numFmtId="164" fontId="14" fillId="12" borderId="18" xfId="5" applyNumberFormat="1" applyFont="1" applyFill="1" applyBorder="1" applyAlignment="1">
      <alignment horizontal="center" vertical="center"/>
    </xf>
    <xf numFmtId="0" fontId="0" fillId="3" borderId="0" xfId="0" applyFill="1" applyBorder="1" applyAlignment="1">
      <alignment horizontal="left" vertical="center"/>
    </xf>
    <xf numFmtId="0" fontId="0" fillId="3" borderId="0" xfId="0" applyFill="1" applyBorder="1" applyAlignment="1">
      <alignment vertical="center" wrapText="1"/>
    </xf>
    <xf numFmtId="0" fontId="40" fillId="3" borderId="0" xfId="5" applyFont="1" applyFill="1" applyBorder="1" applyAlignment="1">
      <alignment horizontal="left" vertical="center" wrapText="1"/>
    </xf>
    <xf numFmtId="9" fontId="22" fillId="14" borderId="48" xfId="5" applyNumberFormat="1" applyFill="1" applyBorder="1" applyAlignment="1">
      <alignment horizontal="center" vertical="center"/>
    </xf>
    <xf numFmtId="164" fontId="22" fillId="17" borderId="49" xfId="5" applyNumberFormat="1" applyFill="1" applyBorder="1" applyAlignment="1">
      <alignment horizontal="center" vertical="center"/>
    </xf>
    <xf numFmtId="9" fontId="22" fillId="14" borderId="70" xfId="5" applyNumberFormat="1" applyFill="1" applyBorder="1" applyAlignment="1">
      <alignment horizontal="center" vertical="center"/>
    </xf>
    <xf numFmtId="164" fontId="22" fillId="17" borderId="73" xfId="5" applyNumberFormat="1" applyFill="1" applyBorder="1" applyAlignment="1">
      <alignment horizontal="center" vertical="center"/>
    </xf>
    <xf numFmtId="9" fontId="22" fillId="14" borderId="58" xfId="5" applyNumberFormat="1" applyFill="1" applyBorder="1" applyAlignment="1">
      <alignment horizontal="center" vertical="center"/>
    </xf>
    <xf numFmtId="164" fontId="22" fillId="2" borderId="15" xfId="5" applyNumberFormat="1" applyFill="1" applyBorder="1" applyAlignment="1">
      <alignment horizontal="center" vertical="center"/>
    </xf>
    <xf numFmtId="9" fontId="22" fillId="17" borderId="15" xfId="5" applyNumberFormat="1" applyFill="1" applyBorder="1" applyAlignment="1">
      <alignment horizontal="center" vertical="center"/>
    </xf>
    <xf numFmtId="164" fontId="22" fillId="17" borderId="74" xfId="5" applyNumberFormat="1" applyFill="1" applyBorder="1" applyAlignment="1">
      <alignment horizontal="center" vertical="center"/>
    </xf>
    <xf numFmtId="0" fontId="24" fillId="20" borderId="56" xfId="5" applyFont="1" applyFill="1" applyBorder="1" applyAlignment="1">
      <alignment horizontal="center" vertical="center"/>
    </xf>
    <xf numFmtId="164" fontId="3" fillId="2" borderId="23" xfId="20" applyNumberFormat="1" applyFill="1" applyBorder="1" applyAlignment="1">
      <alignment horizontal="center"/>
    </xf>
    <xf numFmtId="164" fontId="14" fillId="8" borderId="53" xfId="20" applyNumberFormat="1" applyFont="1" applyFill="1" applyBorder="1" applyAlignment="1">
      <alignment horizontal="center"/>
    </xf>
    <xf numFmtId="0" fontId="24" fillId="20" borderId="44" xfId="5" applyFont="1" applyFill="1" applyBorder="1" applyAlignment="1">
      <alignment horizontal="center" vertical="center"/>
    </xf>
    <xf numFmtId="164" fontId="74" fillId="0" borderId="22" xfId="5" applyNumberFormat="1" applyFont="1" applyFill="1" applyBorder="1" applyAlignment="1">
      <alignment horizontal="center" vertical="center"/>
    </xf>
    <xf numFmtId="0" fontId="25" fillId="20" borderId="51" xfId="0" applyFont="1" applyFill="1" applyBorder="1" applyAlignment="1">
      <alignment horizontal="center" vertical="center"/>
    </xf>
    <xf numFmtId="0" fontId="25" fillId="20" borderId="69" xfId="0" applyFont="1" applyFill="1" applyBorder="1" applyAlignment="1">
      <alignment horizontal="center" vertical="center"/>
    </xf>
    <xf numFmtId="0" fontId="24" fillId="20" borderId="54" xfId="5" applyFont="1" applyFill="1" applyBorder="1" applyAlignment="1">
      <alignment horizontal="center" vertical="center"/>
    </xf>
    <xf numFmtId="9" fontId="22" fillId="14" borderId="57" xfId="5" applyNumberFormat="1" applyFill="1" applyBorder="1" applyAlignment="1">
      <alignment horizontal="center" vertical="center"/>
    </xf>
    <xf numFmtId="164" fontId="22" fillId="17" borderId="75" xfId="5" applyNumberFormat="1" applyFill="1" applyBorder="1" applyAlignment="1">
      <alignment horizontal="center" vertical="center"/>
    </xf>
    <xf numFmtId="164" fontId="14" fillId="12" borderId="53" xfId="5" applyNumberFormat="1" applyFont="1" applyFill="1" applyBorder="1" applyAlignment="1">
      <alignment horizontal="center" vertical="center"/>
    </xf>
    <xf numFmtId="164" fontId="14" fillId="12" borderId="22" xfId="5" applyNumberFormat="1" applyFont="1" applyFill="1" applyBorder="1" applyAlignment="1">
      <alignment horizontal="center" vertical="center"/>
    </xf>
    <xf numFmtId="164" fontId="22" fillId="2" borderId="6" xfId="5" applyNumberFormat="1" applyFill="1" applyBorder="1" applyAlignment="1">
      <alignment horizontal="center" vertical="center"/>
    </xf>
    <xf numFmtId="164" fontId="63" fillId="8" borderId="53" xfId="5" applyNumberFormat="1" applyFont="1" applyFill="1" applyBorder="1" applyAlignment="1">
      <alignment horizontal="center" vertical="center"/>
    </xf>
    <xf numFmtId="0" fontId="22" fillId="0" borderId="44" xfId="5" applyBorder="1" applyAlignment="1">
      <alignment vertical="center"/>
    </xf>
    <xf numFmtId="0" fontId="22" fillId="0" borderId="13" xfId="5" applyBorder="1" applyAlignment="1">
      <alignment vertical="center"/>
    </xf>
    <xf numFmtId="9" fontId="22" fillId="14" borderId="24" xfId="5" applyNumberFormat="1" applyFill="1" applyBorder="1" applyAlignment="1">
      <alignment horizontal="center" vertical="center"/>
    </xf>
    <xf numFmtId="164" fontId="22" fillId="17" borderId="50" xfId="5" applyNumberFormat="1" applyFill="1" applyBorder="1" applyAlignment="1">
      <alignment horizontal="center" vertical="center"/>
    </xf>
    <xf numFmtId="9" fontId="22" fillId="14" borderId="62" xfId="5" applyNumberFormat="1" applyFill="1" applyBorder="1" applyAlignment="1">
      <alignment horizontal="center" vertical="center"/>
    </xf>
    <xf numFmtId="164" fontId="22" fillId="17" borderId="71" xfId="5" applyNumberFormat="1" applyFill="1" applyBorder="1" applyAlignment="1">
      <alignment horizontal="center" vertical="center"/>
    </xf>
    <xf numFmtId="0" fontId="12" fillId="0" borderId="10" xfId="5" applyFont="1" applyBorder="1" applyAlignment="1">
      <alignment vertical="center"/>
    </xf>
    <xf numFmtId="164" fontId="14" fillId="12" borderId="52" xfId="5" applyNumberFormat="1" applyFont="1" applyFill="1" applyBorder="1" applyAlignment="1">
      <alignment horizontal="center" vertical="center"/>
    </xf>
    <xf numFmtId="0" fontId="88" fillId="3" borderId="0" xfId="0" applyFont="1" applyFill="1" applyAlignment="1">
      <alignment vertical="center"/>
    </xf>
    <xf numFmtId="0" fontId="16" fillId="3" borderId="0" xfId="1" applyFont="1" applyFill="1" applyAlignment="1"/>
    <xf numFmtId="0" fontId="16" fillId="3" borderId="0" xfId="0" applyFont="1" applyFill="1" applyBorder="1" applyAlignment="1">
      <alignment vertical="center"/>
    </xf>
    <xf numFmtId="0" fontId="16" fillId="3" borderId="0" xfId="0" applyFont="1" applyFill="1" applyBorder="1" applyAlignment="1">
      <alignment vertical="center" wrapText="1"/>
    </xf>
    <xf numFmtId="164" fontId="16" fillId="3" borderId="0" xfId="5" applyNumberFormat="1" applyFont="1" applyFill="1" applyBorder="1" applyAlignment="1">
      <alignment vertical="center"/>
    </xf>
    <xf numFmtId="0" fontId="89" fillId="3" borderId="0" xfId="0" applyFont="1" applyFill="1" applyBorder="1" applyAlignment="1">
      <alignment vertical="center"/>
    </xf>
    <xf numFmtId="0" fontId="83" fillId="3" borderId="0" xfId="0" applyFont="1" applyFill="1" applyAlignment="1">
      <alignment horizontal="left" vertical="center" indent="8"/>
    </xf>
    <xf numFmtId="0" fontId="3" fillId="3" borderId="0" xfId="1" applyFill="1"/>
    <xf numFmtId="0" fontId="82" fillId="3" borderId="0" xfId="0" applyFont="1" applyFill="1" applyAlignment="1">
      <alignment horizontal="left" vertical="center" indent="12"/>
    </xf>
    <xf numFmtId="0" fontId="16" fillId="7" borderId="38" xfId="1" applyFont="1" applyFill="1" applyBorder="1" applyAlignment="1"/>
    <xf numFmtId="0" fontId="16" fillId="7" borderId="38" xfId="0" applyFont="1" applyFill="1" applyBorder="1" applyAlignment="1">
      <alignment vertical="center"/>
    </xf>
    <xf numFmtId="0" fontId="0" fillId="7" borderId="38" xfId="0" applyFill="1" applyBorder="1" applyAlignment="1">
      <alignment vertical="center"/>
    </xf>
    <xf numFmtId="0" fontId="0" fillId="7" borderId="44" xfId="0" applyFill="1" applyBorder="1" applyAlignment="1">
      <alignment vertical="center"/>
    </xf>
    <xf numFmtId="164" fontId="22" fillId="3" borderId="0" xfId="5" applyNumberFormat="1" applyFill="1" applyBorder="1" applyAlignment="1">
      <alignment vertical="center"/>
    </xf>
    <xf numFmtId="164" fontId="74" fillId="7" borderId="22" xfId="5" applyNumberFormat="1" applyFont="1" applyFill="1" applyBorder="1" applyAlignment="1">
      <alignment horizontal="center" vertical="center"/>
    </xf>
    <xf numFmtId="164" fontId="0" fillId="3" borderId="0" xfId="0" applyNumberFormat="1" applyFill="1" applyAlignment="1">
      <alignment vertical="center"/>
    </xf>
    <xf numFmtId="0" fontId="64" fillId="13" borderId="0" xfId="1" applyFont="1" applyFill="1" applyAlignment="1">
      <alignment horizontal="right" vertical="center"/>
    </xf>
    <xf numFmtId="0" fontId="18" fillId="13" borderId="0" xfId="1" applyFont="1" applyFill="1" applyAlignment="1">
      <alignment vertical="center"/>
    </xf>
    <xf numFmtId="0" fontId="66" fillId="13" borderId="0" xfId="1" applyFont="1" applyFill="1" applyAlignment="1">
      <alignment vertical="center"/>
    </xf>
    <xf numFmtId="164" fontId="14" fillId="12" borderId="69" xfId="5" applyNumberFormat="1" applyFont="1" applyFill="1" applyBorder="1" applyAlignment="1">
      <alignment horizontal="center" vertical="center"/>
    </xf>
    <xf numFmtId="164" fontId="14" fillId="6" borderId="47" xfId="5" applyNumberFormat="1" applyFont="1" applyFill="1" applyBorder="1" applyAlignment="1">
      <alignment horizontal="center" vertical="center" wrapText="1"/>
    </xf>
    <xf numFmtId="2" fontId="51" fillId="0" borderId="3" xfId="0" applyNumberFormat="1" applyFont="1" applyBorder="1" applyAlignment="1">
      <alignment horizontal="center" vertical="center"/>
    </xf>
    <xf numFmtId="2" fontId="14" fillId="3" borderId="18" xfId="0" applyNumberFormat="1" applyFont="1" applyFill="1" applyBorder="1" applyAlignment="1">
      <alignment horizontal="center" vertical="center"/>
    </xf>
    <xf numFmtId="164" fontId="22" fillId="2" borderId="28" xfId="5" applyNumberFormat="1" applyFill="1" applyBorder="1" applyAlignment="1">
      <alignment horizontal="center" vertical="center"/>
    </xf>
    <xf numFmtId="164" fontId="3" fillId="14" borderId="23" xfId="20" applyNumberFormat="1" applyFill="1" applyBorder="1" applyAlignment="1">
      <alignment horizontal="center"/>
    </xf>
    <xf numFmtId="164" fontId="3" fillId="2" borderId="50" xfId="20" applyNumberFormat="1" applyFill="1" applyBorder="1" applyAlignment="1">
      <alignment horizontal="center" vertical="center"/>
    </xf>
    <xf numFmtId="164" fontId="14" fillId="5" borderId="2" xfId="5" applyNumberFormat="1" applyFont="1" applyFill="1" applyBorder="1" applyAlignment="1">
      <alignment horizontal="center" vertical="center" wrapText="1"/>
    </xf>
    <xf numFmtId="0" fontId="91" fillId="0" borderId="0" xfId="0" applyFont="1" applyAlignment="1">
      <alignment vertical="center" wrapText="1"/>
    </xf>
    <xf numFmtId="0" fontId="92" fillId="0" borderId="0" xfId="0" applyFont="1" applyAlignment="1">
      <alignment horizontal="center" vertical="center"/>
    </xf>
    <xf numFmtId="0" fontId="91" fillId="0" borderId="0" xfId="0" applyFont="1" applyAlignment="1">
      <alignment horizontal="left" vertical="center" wrapText="1"/>
    </xf>
    <xf numFmtId="0" fontId="0" fillId="0" borderId="0" xfId="0" applyAlignment="1">
      <alignment horizontal="left"/>
    </xf>
    <xf numFmtId="0" fontId="68" fillId="0" borderId="0" xfId="19" applyAlignment="1">
      <alignment vertical="center"/>
    </xf>
    <xf numFmtId="14" fontId="5" fillId="0" borderId="0" xfId="1" applyNumberFormat="1" applyFont="1" applyAlignment="1">
      <alignment horizontal="center" vertical="center"/>
    </xf>
    <xf numFmtId="0" fontId="5" fillId="0" borderId="0" xfId="1" applyFont="1" applyAlignment="1">
      <alignment horizontal="center" vertical="center"/>
    </xf>
    <xf numFmtId="0" fontId="85" fillId="0" borderId="0" xfId="1" applyFont="1" applyAlignment="1">
      <alignment horizontal="right"/>
    </xf>
    <xf numFmtId="0" fontId="6" fillId="3" borderId="0" xfId="1" applyFont="1" applyFill="1" applyAlignment="1">
      <alignment horizontal="left" vertical="center"/>
    </xf>
    <xf numFmtId="0" fontId="0" fillId="22" borderId="76" xfId="0" applyFill="1" applyBorder="1" applyAlignment="1">
      <alignment wrapText="1"/>
    </xf>
    <xf numFmtId="0" fontId="0" fillId="22" borderId="77" xfId="0" applyFill="1" applyBorder="1" applyAlignment="1">
      <alignment wrapText="1"/>
    </xf>
    <xf numFmtId="0" fontId="3" fillId="22" borderId="6" xfId="0" applyFont="1" applyFill="1" applyBorder="1" applyAlignment="1">
      <alignment horizontal="left" vertical="top"/>
    </xf>
    <xf numFmtId="0" fontId="0" fillId="3" borderId="3" xfId="0" applyFill="1" applyBorder="1" applyAlignment="1">
      <alignment vertical="center" wrapText="1"/>
    </xf>
    <xf numFmtId="0" fontId="98" fillId="15" borderId="37" xfId="0" applyFont="1" applyFill="1" applyBorder="1"/>
    <xf numFmtId="0" fontId="98" fillId="15" borderId="64" xfId="0" applyFont="1" applyFill="1" applyBorder="1"/>
    <xf numFmtId="0" fontId="98" fillId="15" borderId="40" xfId="0" applyFont="1" applyFill="1" applyBorder="1"/>
    <xf numFmtId="0" fontId="98" fillId="15" borderId="61" xfId="0" applyFont="1" applyFill="1" applyBorder="1"/>
    <xf numFmtId="0" fontId="98" fillId="15" borderId="3" xfId="0" applyFont="1" applyFill="1" applyBorder="1" applyAlignment="1">
      <alignment vertical="top"/>
    </xf>
    <xf numFmtId="0" fontId="64" fillId="12" borderId="14" xfId="5" applyFont="1" applyFill="1" applyBorder="1" applyAlignment="1">
      <alignment horizontal="left" vertical="center"/>
    </xf>
    <xf numFmtId="0" fontId="102" fillId="0" borderId="0" xfId="0" applyFont="1" applyAlignment="1">
      <alignment vertical="center"/>
    </xf>
    <xf numFmtId="0" fontId="103" fillId="0" borderId="0" xfId="0" applyFont="1" applyAlignment="1">
      <alignment vertical="center"/>
    </xf>
    <xf numFmtId="0" fontId="98" fillId="0" borderId="0" xfId="1" applyFont="1"/>
    <xf numFmtId="0" fontId="98" fillId="0" borderId="0" xfId="1" applyFont="1" applyAlignment="1">
      <alignment vertical="center"/>
    </xf>
    <xf numFmtId="0" fontId="15" fillId="16" borderId="0" xfId="0" applyFont="1" applyFill="1" applyBorder="1" applyAlignment="1">
      <alignment vertical="center"/>
    </xf>
    <xf numFmtId="0" fontId="105" fillId="0" borderId="0" xfId="0" applyFont="1" applyFill="1" applyBorder="1" applyAlignment="1">
      <alignment vertical="center"/>
    </xf>
    <xf numFmtId="0" fontId="106" fillId="7" borderId="39" xfId="0" applyFont="1" applyFill="1" applyBorder="1" applyAlignment="1">
      <alignment vertical="center"/>
    </xf>
    <xf numFmtId="0" fontId="107" fillId="16" borderId="0" xfId="0" applyFont="1" applyFill="1" applyBorder="1" applyAlignment="1">
      <alignment vertical="center"/>
    </xf>
    <xf numFmtId="0" fontId="107" fillId="14" borderId="0" xfId="0" applyFont="1" applyFill="1" applyBorder="1" applyAlignment="1">
      <alignment vertical="center"/>
    </xf>
    <xf numFmtId="0" fontId="3" fillId="16" borderId="3" xfId="5" applyFont="1" applyFill="1" applyBorder="1" applyAlignment="1">
      <alignment vertical="center" wrapText="1"/>
    </xf>
    <xf numFmtId="0" fontId="11" fillId="0" borderId="0" xfId="0" applyFont="1" applyFill="1" applyBorder="1" applyAlignment="1">
      <alignment vertical="center"/>
    </xf>
    <xf numFmtId="0" fontId="56" fillId="0" borderId="30" xfId="1" applyFont="1" applyBorder="1" applyAlignment="1">
      <alignment horizontal="center" vertical="center"/>
    </xf>
    <xf numFmtId="0" fontId="56" fillId="10" borderId="32" xfId="1" applyFont="1" applyFill="1" applyBorder="1" applyAlignment="1">
      <alignment horizontal="center" vertical="center"/>
    </xf>
    <xf numFmtId="14" fontId="108" fillId="23" borderId="0" xfId="1" applyNumberFormat="1" applyFont="1" applyFill="1"/>
    <xf numFmtId="0" fontId="56" fillId="0" borderId="0" xfId="1" applyFont="1" applyFill="1" applyBorder="1" applyAlignment="1">
      <alignment horizontal="center" vertical="center"/>
    </xf>
    <xf numFmtId="2" fontId="60" fillId="0" borderId="0" xfId="1" applyNumberFormat="1" applyFont="1" applyFill="1" applyBorder="1" applyAlignment="1">
      <alignment horizontal="center" vertical="center"/>
    </xf>
    <xf numFmtId="0" fontId="12" fillId="14" borderId="3" xfId="5" applyNumberFormat="1" applyFont="1" applyFill="1" applyBorder="1" applyAlignment="1">
      <alignment horizontal="center" vertical="center"/>
    </xf>
    <xf numFmtId="164" fontId="109" fillId="8" borderId="53" xfId="5" applyNumberFormat="1" applyFont="1" applyFill="1" applyBorder="1" applyAlignment="1">
      <alignment horizontal="center" vertical="center"/>
    </xf>
    <xf numFmtId="0" fontId="3" fillId="3" borderId="7" xfId="5" applyFont="1" applyFill="1" applyBorder="1" applyAlignment="1">
      <alignment vertical="center"/>
    </xf>
    <xf numFmtId="0" fontId="25" fillId="20" borderId="62" xfId="0" applyFont="1" applyFill="1" applyBorder="1" applyAlignment="1">
      <alignment horizontal="center" vertical="center"/>
    </xf>
    <xf numFmtId="0" fontId="25" fillId="20" borderId="4" xfId="0" applyFont="1" applyFill="1" applyBorder="1" applyAlignment="1">
      <alignment horizontal="center" vertical="center"/>
    </xf>
    <xf numFmtId="0" fontId="25" fillId="20" borderId="71" xfId="0" applyFont="1" applyFill="1" applyBorder="1" applyAlignment="1">
      <alignment horizontal="center" vertical="center"/>
    </xf>
    <xf numFmtId="9" fontId="22" fillId="14" borderId="51" xfId="5" applyNumberFormat="1" applyFill="1" applyBorder="1" applyAlignment="1">
      <alignment horizontal="center" vertical="center"/>
    </xf>
    <xf numFmtId="164" fontId="22" fillId="2" borderId="18" xfId="5" applyNumberFormat="1" applyFill="1" applyBorder="1" applyAlignment="1">
      <alignment horizontal="center" vertical="center"/>
    </xf>
    <xf numFmtId="9" fontId="22" fillId="17" borderId="18" xfId="5" applyNumberFormat="1" applyFill="1" applyBorder="1" applyAlignment="1">
      <alignment horizontal="center" vertical="center"/>
    </xf>
    <xf numFmtId="164" fontId="22" fillId="17" borderId="69" xfId="5" applyNumberFormat="1" applyFill="1" applyBorder="1" applyAlignment="1">
      <alignment horizontal="center" vertical="center"/>
    </xf>
    <xf numFmtId="0" fontId="106" fillId="7" borderId="9" xfId="0" applyFont="1" applyFill="1" applyBorder="1" applyAlignment="1">
      <alignment vertical="center" wrapText="1"/>
    </xf>
    <xf numFmtId="0" fontId="106" fillId="7" borderId="0" xfId="0" applyFont="1" applyFill="1" applyBorder="1" applyAlignment="1">
      <alignment wrapText="1"/>
    </xf>
    <xf numFmtId="0" fontId="106" fillId="7" borderId="10" xfId="0" applyFont="1" applyFill="1" applyBorder="1" applyAlignment="1">
      <alignment wrapText="1"/>
    </xf>
    <xf numFmtId="0" fontId="106" fillId="7" borderId="43" xfId="0" applyFont="1" applyFill="1" applyBorder="1" applyAlignment="1">
      <alignment wrapText="1"/>
    </xf>
    <xf numFmtId="0" fontId="106" fillId="7" borderId="1" xfId="0" applyFont="1" applyFill="1" applyBorder="1" applyAlignment="1">
      <alignment wrapText="1"/>
    </xf>
    <xf numFmtId="0" fontId="106" fillId="7" borderId="13" xfId="0" applyFont="1" applyFill="1" applyBorder="1" applyAlignment="1">
      <alignment wrapText="1"/>
    </xf>
    <xf numFmtId="0" fontId="106" fillId="0" borderId="0" xfId="0" applyFont="1" applyBorder="1" applyAlignment="1">
      <alignment wrapText="1"/>
    </xf>
    <xf numFmtId="0" fontId="106" fillId="0" borderId="10" xfId="0" applyFont="1" applyBorder="1" applyAlignment="1">
      <alignment wrapText="1"/>
    </xf>
    <xf numFmtId="0" fontId="106" fillId="0" borderId="43" xfId="0" applyFont="1" applyBorder="1" applyAlignment="1">
      <alignment wrapText="1"/>
    </xf>
    <xf numFmtId="0" fontId="106" fillId="0" borderId="1" xfId="0" applyFont="1" applyBorder="1" applyAlignment="1">
      <alignment wrapText="1"/>
    </xf>
    <xf numFmtId="0" fontId="106" fillId="0" borderId="13" xfId="0" applyFont="1" applyBorder="1" applyAlignment="1">
      <alignment wrapText="1"/>
    </xf>
    <xf numFmtId="0" fontId="88" fillId="3" borderId="0" xfId="0" applyFont="1" applyFill="1" applyBorder="1" applyAlignment="1">
      <alignment vertical="center" wrapText="1"/>
    </xf>
    <xf numFmtId="0" fontId="0" fillId="3" borderId="0" xfId="0" applyFill="1" applyBorder="1" applyAlignment="1">
      <alignment wrapText="1"/>
    </xf>
    <xf numFmtId="164" fontId="14" fillId="8" borderId="53" xfId="20" applyNumberFormat="1" applyFont="1" applyFill="1" applyBorder="1" applyAlignment="1">
      <alignment horizontal="center" wrapText="1"/>
    </xf>
    <xf numFmtId="0" fontId="0" fillId="8" borderId="52" xfId="0" applyFill="1" applyBorder="1" applyAlignment="1">
      <alignment horizontal="center" wrapText="1"/>
    </xf>
    <xf numFmtId="0" fontId="0" fillId="8" borderId="12" xfId="0" applyFill="1" applyBorder="1" applyAlignment="1">
      <alignment horizontal="center" wrapText="1"/>
    </xf>
    <xf numFmtId="164" fontId="14" fillId="12" borderId="53" xfId="5" applyNumberFormat="1" applyFont="1" applyFill="1" applyBorder="1" applyAlignment="1">
      <alignment horizontal="center" vertical="center" wrapText="1"/>
    </xf>
    <xf numFmtId="0" fontId="0" fillId="0" borderId="52" xfId="0" applyBorder="1" applyAlignment="1">
      <alignment horizontal="center" vertical="center" wrapText="1"/>
    </xf>
    <xf numFmtId="164" fontId="14" fillId="12" borderId="14" xfId="5" applyNumberFormat="1" applyFont="1" applyFill="1" applyBorder="1" applyAlignment="1">
      <alignment horizontal="center" vertical="center" wrapText="1"/>
    </xf>
    <xf numFmtId="0" fontId="0" fillId="0" borderId="22" xfId="0" applyBorder="1" applyAlignment="1">
      <alignment horizontal="center" vertical="center" wrapText="1"/>
    </xf>
    <xf numFmtId="0" fontId="14" fillId="0" borderId="0" xfId="5" applyFont="1" applyFill="1" applyBorder="1" applyAlignment="1">
      <alignment horizontal="right" vertical="center"/>
    </xf>
    <xf numFmtId="164" fontId="24" fillId="7" borderId="41" xfId="5" applyNumberFormat="1" applyFont="1" applyFill="1" applyBorder="1" applyAlignment="1">
      <alignment horizontal="center" vertical="center" wrapText="1"/>
    </xf>
    <xf numFmtId="0" fontId="0" fillId="0" borderId="42" xfId="0" applyBorder="1" applyAlignment="1">
      <alignment horizontal="center" vertical="center" wrapText="1"/>
    </xf>
    <xf numFmtId="0" fontId="0" fillId="0" borderId="65" xfId="0" applyBorder="1" applyAlignment="1">
      <alignment horizontal="center" vertical="center" wrapText="1"/>
    </xf>
    <xf numFmtId="164" fontId="14" fillId="8" borderId="43" xfId="20" applyNumberFormat="1" applyFont="1" applyFill="1" applyBorder="1" applyAlignment="1">
      <alignment horizontal="center" wrapText="1"/>
    </xf>
    <xf numFmtId="0" fontId="0" fillId="8" borderId="60" xfId="0" applyFill="1" applyBorder="1" applyAlignment="1">
      <alignment horizontal="center" wrapText="1"/>
    </xf>
    <xf numFmtId="164" fontId="14" fillId="8" borderId="46" xfId="20" applyNumberFormat="1" applyFont="1" applyFill="1" applyBorder="1" applyAlignment="1">
      <alignment horizontal="center" wrapText="1"/>
    </xf>
    <xf numFmtId="0" fontId="0" fillId="8" borderId="13" xfId="0" applyFill="1" applyBorder="1" applyAlignment="1">
      <alignment horizontal="center" wrapText="1"/>
    </xf>
    <xf numFmtId="164" fontId="14" fillId="8" borderId="14" xfId="20" applyNumberFormat="1" applyFont="1" applyFill="1" applyBorder="1" applyAlignment="1">
      <alignment horizontal="center" wrapText="1"/>
    </xf>
    <xf numFmtId="0" fontId="0" fillId="8" borderId="22" xfId="0" applyFill="1" applyBorder="1" applyAlignment="1">
      <alignment horizontal="center" wrapText="1"/>
    </xf>
    <xf numFmtId="164" fontId="14" fillId="8" borderId="39" xfId="20" applyNumberFormat="1" applyFont="1" applyFill="1" applyBorder="1" applyAlignment="1">
      <alignment horizontal="center" wrapText="1"/>
    </xf>
    <xf numFmtId="164" fontId="14" fillId="8" borderId="44" xfId="20" applyNumberFormat="1" applyFont="1" applyFill="1" applyBorder="1" applyAlignment="1">
      <alignment horizontal="center" wrapText="1"/>
    </xf>
    <xf numFmtId="164" fontId="14" fillId="8" borderId="12" xfId="20" applyNumberFormat="1" applyFont="1" applyFill="1" applyBorder="1" applyAlignment="1">
      <alignment horizontal="center" wrapText="1"/>
    </xf>
    <xf numFmtId="0" fontId="0" fillId="8" borderId="1" xfId="0" applyFill="1" applyBorder="1" applyAlignment="1">
      <alignment horizontal="center" wrapText="1"/>
    </xf>
    <xf numFmtId="164" fontId="24" fillId="20" borderId="24" xfId="5" applyNumberFormat="1" applyFont="1" applyFill="1" applyBorder="1" applyAlignment="1">
      <alignment horizontal="center" vertical="center" wrapText="1"/>
    </xf>
    <xf numFmtId="0" fontId="0" fillId="20" borderId="3" xfId="0" applyFill="1" applyBorder="1" applyAlignment="1">
      <alignment horizontal="center" vertical="center" wrapText="1"/>
    </xf>
    <xf numFmtId="164" fontId="24" fillId="20" borderId="3" xfId="5" applyNumberFormat="1" applyFont="1" applyFill="1" applyBorder="1" applyAlignment="1">
      <alignment horizontal="center" vertical="center" wrapText="1"/>
    </xf>
    <xf numFmtId="0" fontId="0" fillId="20" borderId="50" xfId="0" applyFill="1" applyBorder="1" applyAlignment="1">
      <alignment horizontal="center" vertical="center" wrapText="1"/>
    </xf>
    <xf numFmtId="0" fontId="17" fillId="8" borderId="41" xfId="5" applyFont="1" applyFill="1" applyBorder="1" applyAlignment="1">
      <alignment horizontal="center" vertical="center" textRotation="90" wrapText="1"/>
    </xf>
    <xf numFmtId="0" fontId="17" fillId="8" borderId="42" xfId="5" applyFont="1" applyFill="1" applyBorder="1" applyAlignment="1">
      <alignment horizontal="center" vertical="center" textRotation="90" wrapText="1"/>
    </xf>
    <xf numFmtId="0" fontId="0" fillId="0" borderId="42" xfId="0" applyBorder="1" applyAlignment="1">
      <alignment vertical="center" wrapText="1"/>
    </xf>
    <xf numFmtId="0" fontId="14" fillId="6" borderId="72" xfId="5" applyFont="1" applyFill="1" applyBorder="1" applyAlignment="1">
      <alignment horizontal="center" vertical="center" wrapText="1"/>
    </xf>
    <xf numFmtId="0" fontId="14" fillId="6" borderId="47" xfId="5" applyFont="1" applyFill="1" applyBorder="1" applyAlignment="1">
      <alignment horizontal="center" vertical="center" wrapText="1"/>
    </xf>
    <xf numFmtId="164" fontId="14" fillId="5" borderId="14" xfId="5" applyNumberFormat="1"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52" xfId="0" applyFill="1" applyBorder="1" applyAlignment="1">
      <alignment horizontal="center" vertical="center" wrapText="1"/>
    </xf>
    <xf numFmtId="0" fontId="24" fillId="20" borderId="55" xfId="5" applyFont="1" applyFill="1" applyBorder="1" applyAlignment="1">
      <alignment horizontal="center" vertical="center" wrapText="1"/>
    </xf>
    <xf numFmtId="0" fontId="24" fillId="20" borderId="16" xfId="5" applyFont="1" applyFill="1" applyBorder="1" applyAlignment="1">
      <alignment horizontal="center" vertical="center" wrapText="1"/>
    </xf>
    <xf numFmtId="0" fontId="25" fillId="20" borderId="15" xfId="0" applyFont="1" applyFill="1" applyBorder="1" applyAlignment="1">
      <alignment horizontal="center" vertical="center" wrapText="1"/>
    </xf>
    <xf numFmtId="0" fontId="64" fillId="12" borderId="51" xfId="5" applyFont="1" applyFill="1" applyBorder="1" applyAlignment="1">
      <alignment horizontal="left" vertical="center" wrapText="1"/>
    </xf>
    <xf numFmtId="0" fontId="101" fillId="0" borderId="18" xfId="0" applyFont="1" applyBorder="1" applyAlignment="1">
      <alignment horizontal="left" vertical="center"/>
    </xf>
    <xf numFmtId="0" fontId="24" fillId="20" borderId="54" xfId="5" applyFont="1" applyFill="1" applyBorder="1" applyAlignment="1">
      <alignment horizontal="center" vertical="center" wrapText="1"/>
    </xf>
    <xf numFmtId="0" fontId="24" fillId="20" borderId="70" xfId="5" applyFont="1" applyFill="1" applyBorder="1" applyAlignment="1">
      <alignment horizontal="center" vertical="center" wrapText="1"/>
    </xf>
    <xf numFmtId="0" fontId="25" fillId="20" borderId="24" xfId="0" applyFont="1" applyFill="1" applyBorder="1" applyAlignment="1">
      <alignment horizontal="center" vertical="center" wrapText="1"/>
    </xf>
    <xf numFmtId="0" fontId="24" fillId="20" borderId="7" xfId="5" applyFont="1" applyFill="1" applyBorder="1" applyAlignment="1">
      <alignment horizontal="center" vertical="center" wrapText="1"/>
    </xf>
    <xf numFmtId="0" fontId="25" fillId="20" borderId="3" xfId="0" applyFont="1" applyFill="1" applyBorder="1" applyAlignment="1">
      <alignment horizontal="center" vertical="center" wrapText="1"/>
    </xf>
    <xf numFmtId="164" fontId="24" fillId="20" borderId="48" xfId="5" applyNumberFormat="1" applyFont="1" applyFill="1" applyBorder="1" applyAlignment="1">
      <alignment horizontal="center" vertical="center" wrapText="1"/>
    </xf>
    <xf numFmtId="0" fontId="0" fillId="20" borderId="2" xfId="0" applyFill="1" applyBorder="1" applyAlignment="1">
      <alignment horizontal="center" vertical="center" wrapText="1"/>
    </xf>
    <xf numFmtId="0" fontId="0" fillId="20" borderId="49" xfId="0" applyFill="1" applyBorder="1" applyAlignment="1">
      <alignment horizontal="center" vertical="center" wrapText="1"/>
    </xf>
    <xf numFmtId="0" fontId="14" fillId="18" borderId="39" xfId="20" applyFont="1" applyFill="1" applyBorder="1" applyAlignment="1">
      <alignment horizontal="right"/>
    </xf>
    <xf numFmtId="0" fontId="12" fillId="18" borderId="38" xfId="20" applyFont="1" applyFill="1" applyBorder="1" applyAlignment="1">
      <alignment horizontal="right"/>
    </xf>
    <xf numFmtId="0" fontId="12" fillId="18" borderId="44" xfId="20" applyFont="1" applyFill="1" applyBorder="1" applyAlignment="1">
      <alignment horizontal="right"/>
    </xf>
    <xf numFmtId="0" fontId="0" fillId="0" borderId="9" xfId="0" applyBorder="1" applyAlignment="1">
      <alignment vertical="center" wrapText="1"/>
    </xf>
    <xf numFmtId="0" fontId="0" fillId="0" borderId="65" xfId="0" applyBorder="1" applyAlignment="1">
      <alignment vertical="center" wrapText="1"/>
    </xf>
    <xf numFmtId="0" fontId="11" fillId="0" borderId="0" xfId="0" applyFon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vertical="center"/>
    </xf>
    <xf numFmtId="0" fontId="17" fillId="8" borderId="39" xfId="5" applyFont="1" applyFill="1" applyBorder="1" applyAlignment="1">
      <alignment horizontal="center" vertical="center" textRotation="90" wrapText="1"/>
    </xf>
    <xf numFmtId="0" fontId="17" fillId="8" borderId="9" xfId="0" applyFont="1" applyFill="1" applyBorder="1" applyAlignment="1">
      <alignment horizontal="center" vertical="center" textRotation="90" wrapText="1"/>
    </xf>
    <xf numFmtId="0" fontId="17" fillId="8" borderId="43" xfId="0" applyFont="1" applyFill="1" applyBorder="1" applyAlignment="1">
      <alignment horizontal="center" vertical="center" textRotation="90" wrapText="1"/>
    </xf>
    <xf numFmtId="0" fontId="22" fillId="3" borderId="0" xfId="5" applyFill="1" applyBorder="1" applyAlignment="1">
      <alignment vertical="center"/>
    </xf>
    <xf numFmtId="0" fontId="0" fillId="3" borderId="0" xfId="0" applyFill="1" applyBorder="1" applyAlignment="1">
      <alignment vertical="center"/>
    </xf>
    <xf numFmtId="0" fontId="18" fillId="14" borderId="19" xfId="0" applyNumberFormat="1" applyFont="1" applyFill="1" applyBorder="1" applyAlignment="1">
      <alignment horizontal="left" vertical="center" wrapText="1"/>
    </xf>
    <xf numFmtId="0" fontId="18" fillId="14" borderId="21" xfId="0" applyFont="1" applyFill="1" applyBorder="1" applyAlignment="1">
      <alignment horizontal="left" vertical="center" wrapText="1"/>
    </xf>
    <xf numFmtId="0" fontId="7" fillId="3" borderId="48" xfId="0" applyFont="1" applyFill="1" applyBorder="1" applyAlignment="1" applyProtection="1">
      <alignment vertical="center" wrapText="1"/>
      <protection locked="0"/>
    </xf>
    <xf numFmtId="0" fontId="19" fillId="0" borderId="2" xfId="0" applyFont="1" applyBorder="1" applyAlignment="1">
      <alignment vertical="center" wrapText="1"/>
    </xf>
    <xf numFmtId="0" fontId="7" fillId="3" borderId="24" xfId="0" applyFont="1" applyFill="1" applyBorder="1" applyAlignment="1" applyProtection="1">
      <alignment vertical="center" wrapText="1"/>
      <protection locked="0"/>
    </xf>
    <xf numFmtId="0" fontId="19" fillId="0" borderId="3" xfId="0" applyFont="1" applyBorder="1" applyAlignment="1">
      <alignment vertical="center" wrapText="1"/>
    </xf>
    <xf numFmtId="0" fontId="7" fillId="3" borderId="51" xfId="0" applyFont="1" applyFill="1" applyBorder="1" applyAlignment="1" applyProtection="1">
      <alignment vertical="center" wrapText="1"/>
      <protection locked="0"/>
    </xf>
    <xf numFmtId="0" fontId="19" fillId="0" borderId="18" xfId="0" applyFont="1" applyBorder="1" applyAlignment="1">
      <alignment vertical="center" wrapText="1"/>
    </xf>
    <xf numFmtId="14" fontId="18" fillId="14" borderId="28" xfId="0" applyNumberFormat="1" applyFont="1" applyFill="1" applyBorder="1" applyAlignment="1">
      <alignment horizontal="center" vertical="center" wrapText="1"/>
    </xf>
    <xf numFmtId="0" fontId="0" fillId="0" borderId="45" xfId="0" applyBorder="1" applyAlignment="1">
      <alignment vertical="center" wrapText="1"/>
    </xf>
    <xf numFmtId="164" fontId="24" fillId="20" borderId="55" xfId="5" applyNumberFormat="1" applyFont="1" applyFill="1" applyBorder="1" applyAlignment="1">
      <alignment horizontal="center" vertical="center" wrapText="1"/>
    </xf>
    <xf numFmtId="164" fontId="24" fillId="20" borderId="16" xfId="5" applyNumberFormat="1" applyFont="1" applyFill="1" applyBorder="1" applyAlignment="1">
      <alignment horizontal="center" vertical="center" wrapText="1"/>
    </xf>
    <xf numFmtId="0" fontId="16" fillId="20" borderId="15" xfId="0" applyFont="1" applyFill="1" applyBorder="1" applyAlignment="1">
      <alignment horizontal="center" vertical="center" wrapText="1"/>
    </xf>
    <xf numFmtId="164" fontId="24" fillId="20" borderId="56" xfId="5" applyNumberFormat="1" applyFont="1" applyFill="1" applyBorder="1" applyAlignment="1">
      <alignment horizontal="center" vertical="center" wrapText="1"/>
    </xf>
    <xf numFmtId="164" fontId="24" fillId="20" borderId="17" xfId="5" applyNumberFormat="1" applyFont="1" applyFill="1" applyBorder="1" applyAlignment="1">
      <alignment horizontal="center" vertical="center" wrapText="1"/>
    </xf>
    <xf numFmtId="0" fontId="25" fillId="20" borderId="46" xfId="0" applyFont="1" applyFill="1" applyBorder="1" applyAlignment="1">
      <alignment horizontal="center" vertical="center" wrapText="1"/>
    </xf>
    <xf numFmtId="164" fontId="24" fillId="7" borderId="44" xfId="5" applyNumberFormat="1" applyFont="1" applyFill="1" applyBorder="1" applyAlignment="1">
      <alignment horizontal="center" vertical="center" wrapText="1"/>
    </xf>
    <xf numFmtId="164" fontId="24" fillId="7" borderId="10" xfId="5" applyNumberFormat="1" applyFont="1" applyFill="1" applyBorder="1" applyAlignment="1">
      <alignment horizontal="center" vertical="center" wrapText="1"/>
    </xf>
    <xf numFmtId="0" fontId="25" fillId="7" borderId="13" xfId="0" applyFont="1" applyFill="1" applyBorder="1" applyAlignment="1">
      <alignment horizontal="center" vertical="center" wrapText="1"/>
    </xf>
    <xf numFmtId="0" fontId="24" fillId="20" borderId="57" xfId="5" applyFont="1" applyFill="1" applyBorder="1" applyAlignment="1">
      <alignment horizontal="center" vertical="center" wrapText="1"/>
    </xf>
    <xf numFmtId="0" fontId="25" fillId="20" borderId="58" xfId="0" applyFont="1" applyFill="1" applyBorder="1" applyAlignment="1">
      <alignment horizontal="center" vertical="center" wrapText="1"/>
    </xf>
    <xf numFmtId="0" fontId="17" fillId="8" borderId="9" xfId="5" applyFont="1" applyFill="1" applyBorder="1" applyAlignment="1">
      <alignment horizontal="center" vertical="center" textRotation="90" wrapText="1"/>
    </xf>
    <xf numFmtId="0" fontId="0" fillId="0" borderId="43" xfId="0" applyBorder="1" applyAlignment="1">
      <alignment vertical="center" wrapText="1"/>
    </xf>
    <xf numFmtId="164" fontId="63" fillId="8" borderId="14" xfId="5" applyNumberFormat="1" applyFont="1" applyFill="1" applyBorder="1" applyAlignment="1">
      <alignment horizontal="center" vertical="center" wrapText="1"/>
    </xf>
    <xf numFmtId="164" fontId="63" fillId="8" borderId="53" xfId="5" applyNumberFormat="1" applyFont="1" applyFill="1" applyBorder="1" applyAlignment="1">
      <alignment horizontal="center" vertical="center" wrapText="1"/>
    </xf>
    <xf numFmtId="0" fontId="14" fillId="18" borderId="14" xfId="20" applyFont="1" applyFill="1" applyBorder="1" applyAlignment="1">
      <alignment horizontal="right"/>
    </xf>
    <xf numFmtId="0" fontId="14" fillId="18" borderId="12" xfId="20" applyFont="1" applyFill="1" applyBorder="1" applyAlignment="1">
      <alignment horizontal="right"/>
    </xf>
    <xf numFmtId="0" fontId="14" fillId="18" borderId="52" xfId="20" applyFont="1" applyFill="1" applyBorder="1" applyAlignment="1">
      <alignment horizontal="right"/>
    </xf>
    <xf numFmtId="0" fontId="12" fillId="18" borderId="12" xfId="20" applyFont="1" applyFill="1" applyBorder="1" applyAlignment="1">
      <alignment horizontal="right"/>
    </xf>
    <xf numFmtId="0" fontId="12" fillId="18" borderId="52" xfId="20" applyFont="1" applyFill="1" applyBorder="1" applyAlignment="1">
      <alignment horizontal="right"/>
    </xf>
    <xf numFmtId="164" fontId="14" fillId="6" borderId="47" xfId="5" applyNumberFormat="1" applyFont="1" applyFill="1" applyBorder="1" applyAlignment="1">
      <alignment horizontal="center" vertical="center" wrapText="1"/>
    </xf>
    <xf numFmtId="164" fontId="14" fillId="6" borderId="59" xfId="5" applyNumberFormat="1" applyFont="1" applyFill="1" applyBorder="1" applyAlignment="1">
      <alignment horizontal="center" vertical="center" wrapText="1"/>
    </xf>
    <xf numFmtId="164" fontId="14" fillId="6" borderId="53" xfId="5" applyNumberFormat="1" applyFont="1" applyFill="1" applyBorder="1" applyAlignment="1">
      <alignment horizontal="center" vertical="center" wrapText="1"/>
    </xf>
    <xf numFmtId="164" fontId="14" fillId="5" borderId="53" xfId="5" applyNumberFormat="1" applyFont="1" applyFill="1" applyBorder="1" applyAlignment="1">
      <alignment horizontal="center" vertical="center" wrapText="1"/>
    </xf>
    <xf numFmtId="0" fontId="0" fillId="5" borderId="22" xfId="0" applyFill="1" applyBorder="1" applyAlignment="1">
      <alignment horizontal="center" vertical="center" wrapText="1"/>
    </xf>
    <xf numFmtId="164" fontId="24" fillId="20" borderId="7" xfId="5" applyNumberFormat="1" applyFont="1" applyFill="1" applyBorder="1" applyAlignment="1">
      <alignment horizontal="center" vertical="center" wrapText="1"/>
    </xf>
    <xf numFmtId="0" fontId="16" fillId="20" borderId="3" xfId="0" applyFont="1" applyFill="1" applyBorder="1" applyAlignment="1">
      <alignment horizontal="center" vertical="center" wrapText="1"/>
    </xf>
    <xf numFmtId="164" fontId="24" fillId="20" borderId="67" xfId="5" applyNumberFormat="1" applyFont="1" applyFill="1" applyBorder="1" applyAlignment="1">
      <alignment horizontal="center" vertical="center" wrapText="1"/>
    </xf>
    <xf numFmtId="164" fontId="24" fillId="20" borderId="73" xfId="5" applyNumberFormat="1" applyFont="1" applyFill="1" applyBorder="1" applyAlignment="1">
      <alignment horizontal="center" vertical="center" wrapText="1"/>
    </xf>
    <xf numFmtId="0" fontId="25" fillId="20" borderId="50" xfId="0" applyFont="1" applyFill="1" applyBorder="1" applyAlignment="1">
      <alignment horizontal="center" vertical="center" wrapText="1"/>
    </xf>
    <xf numFmtId="164" fontId="24" fillId="3" borderId="0" xfId="5" applyNumberFormat="1" applyFont="1" applyFill="1" applyBorder="1" applyAlignment="1">
      <alignment horizontal="center" vertical="center" wrapText="1"/>
    </xf>
    <xf numFmtId="0" fontId="0" fillId="3" borderId="0" xfId="0" applyFill="1" applyBorder="1" applyAlignment="1">
      <alignment vertical="center" wrapText="1"/>
    </xf>
    <xf numFmtId="0" fontId="25" fillId="3" borderId="0" xfId="0" applyFont="1" applyFill="1" applyBorder="1" applyAlignment="1">
      <alignment horizontal="center" vertical="center" wrapText="1"/>
    </xf>
    <xf numFmtId="0" fontId="22" fillId="3" borderId="0" xfId="5" applyFill="1" applyBorder="1" applyAlignment="1">
      <alignment vertical="center" wrapText="1"/>
    </xf>
    <xf numFmtId="164" fontId="40" fillId="3" borderId="0" xfId="5" applyNumberFormat="1" applyFont="1" applyFill="1" applyBorder="1" applyAlignment="1">
      <alignment horizontal="left" vertical="center" wrapText="1"/>
    </xf>
    <xf numFmtId="0" fontId="41" fillId="3" borderId="0" xfId="0" applyFont="1" applyFill="1" applyBorder="1" applyAlignment="1">
      <alignment horizontal="left" vertical="center" wrapText="1"/>
    </xf>
    <xf numFmtId="0" fontId="43" fillId="0" borderId="14" xfId="1" applyFont="1" applyBorder="1" applyAlignment="1">
      <alignment horizontal="center" vertical="center"/>
    </xf>
    <xf numFmtId="0" fontId="43" fillId="0" borderId="12" xfId="1" applyFont="1" applyBorder="1" applyAlignment="1">
      <alignment horizontal="center" vertical="center"/>
    </xf>
    <xf numFmtId="0" fontId="43" fillId="0" borderId="22" xfId="1" applyFont="1" applyBorder="1" applyAlignment="1">
      <alignment horizontal="center" vertical="center"/>
    </xf>
    <xf numFmtId="0" fontId="56" fillId="0" borderId="36" xfId="1" applyFont="1" applyBorder="1" applyAlignment="1">
      <alignment horizontal="center" vertical="center" wrapText="1"/>
    </xf>
    <xf numFmtId="0" fontId="56" fillId="0" borderId="25" xfId="1" applyFont="1" applyBorder="1" applyAlignment="1">
      <alignment horizontal="center" vertical="center" wrapText="1"/>
    </xf>
    <xf numFmtId="0" fontId="56" fillId="0" borderId="14" xfId="1" applyFont="1" applyBorder="1" applyAlignment="1">
      <alignment horizontal="center" vertical="center"/>
    </xf>
    <xf numFmtId="0" fontId="56" fillId="0" borderId="12" xfId="1" applyFont="1" applyBorder="1" applyAlignment="1">
      <alignment horizontal="center" vertical="center"/>
    </xf>
    <xf numFmtId="0" fontId="56" fillId="0" borderId="22" xfId="1" applyFont="1" applyBorder="1" applyAlignment="1">
      <alignment horizontal="center" vertical="center"/>
    </xf>
    <xf numFmtId="0" fontId="3" fillId="0" borderId="0" xfId="1" applyAlignment="1">
      <alignment horizontal="left" vertical="center" wrapText="1"/>
    </xf>
    <xf numFmtId="0" fontId="75" fillId="7" borderId="0" xfId="0" applyFont="1" applyFill="1" applyAlignment="1">
      <alignment vertical="center" wrapText="1"/>
    </xf>
    <xf numFmtId="0" fontId="0" fillId="7" borderId="0" xfId="0" applyFill="1" applyAlignment="1">
      <alignment vertical="center" wrapText="1"/>
    </xf>
    <xf numFmtId="0" fontId="87" fillId="0" borderId="0" xfId="1" applyFont="1" applyAlignment="1">
      <alignment vertical="center" wrapText="1"/>
    </xf>
    <xf numFmtId="0" fontId="41" fillId="0" borderId="0" xfId="0" applyFont="1" applyAlignment="1">
      <alignment vertical="center" wrapText="1"/>
    </xf>
    <xf numFmtId="0" fontId="18" fillId="14" borderId="0" xfId="1" applyFont="1" applyFill="1" applyAlignment="1">
      <alignment vertical="center" wrapText="1"/>
    </xf>
    <xf numFmtId="0" fontId="0" fillId="14" borderId="0" xfId="0" applyFill="1" applyAlignment="1">
      <alignment vertical="center" wrapText="1"/>
    </xf>
    <xf numFmtId="0" fontId="18" fillId="0" borderId="0" xfId="1" applyFont="1" applyAlignment="1">
      <alignment vertical="center" wrapText="1"/>
    </xf>
    <xf numFmtId="0" fontId="0" fillId="0" borderId="0" xfId="0" applyAlignment="1">
      <alignment vertical="center" wrapText="1"/>
    </xf>
    <xf numFmtId="0" fontId="98" fillId="15" borderId="61" xfId="0" applyFont="1" applyFill="1" applyBorder="1" applyAlignment="1">
      <alignment horizontal="center" wrapText="1"/>
    </xf>
    <xf numFmtId="0" fontId="3" fillId="0" borderId="40" xfId="0" applyFont="1" applyBorder="1" applyAlignment="1">
      <alignment horizontal="center" wrapText="1"/>
    </xf>
    <xf numFmtId="0" fontId="3" fillId="0" borderId="68" xfId="0" applyFont="1" applyBorder="1" applyAlignment="1">
      <alignment horizontal="center" wrapText="1"/>
    </xf>
    <xf numFmtId="164" fontId="3" fillId="2" borderId="49" xfId="20" applyNumberFormat="1" applyFill="1" applyBorder="1" applyAlignment="1">
      <alignment horizontal="center"/>
    </xf>
    <xf numFmtId="164" fontId="3" fillId="2" borderId="50" xfId="20" applyNumberFormat="1" applyFill="1" applyBorder="1" applyAlignment="1">
      <alignment horizontal="center"/>
    </xf>
  </cellXfs>
  <cellStyles count="21">
    <cellStyle name="Comma 2" xfId="4" xr:uid="{00000000-0005-0000-0000-000000000000}"/>
    <cellStyle name="Currency 2" xfId="8" xr:uid="{00000000-0005-0000-0000-000002000000}"/>
    <cellStyle name="Hyperlink" xfId="19" builtinId="8"/>
    <cellStyle name="Hyperlink 2" xfId="2" xr:uid="{00000000-0005-0000-0000-000003000000}"/>
    <cellStyle name="Normal" xfId="0" builtinId="0"/>
    <cellStyle name="Normal 2" xfId="1" xr:uid="{00000000-0005-0000-0000-000005000000}"/>
    <cellStyle name="Normal 2 2" xfId="17" xr:uid="{00000000-0005-0000-0000-000006000000}"/>
    <cellStyle name="Normal 2 3 2" xfId="9" xr:uid="{00000000-0005-0000-0000-000007000000}"/>
    <cellStyle name="Normal 3" xfId="6" xr:uid="{00000000-0005-0000-0000-000008000000}"/>
    <cellStyle name="Normal 3 2" xfId="11" xr:uid="{00000000-0005-0000-0000-000009000000}"/>
    <cellStyle name="Normal 3 3" xfId="10" xr:uid="{00000000-0005-0000-0000-00000A000000}"/>
    <cellStyle name="Normal 4" xfId="12" xr:uid="{00000000-0005-0000-0000-00000B000000}"/>
    <cellStyle name="Normal 5" xfId="13" xr:uid="{00000000-0005-0000-0000-00000C000000}"/>
    <cellStyle name="Normal 6" xfId="14" xr:uid="{00000000-0005-0000-0000-00000D000000}"/>
    <cellStyle name="Normal 7" xfId="15" xr:uid="{00000000-0005-0000-0000-00000E000000}"/>
    <cellStyle name="Normal 8" xfId="16" xr:uid="{00000000-0005-0000-0000-00000F000000}"/>
    <cellStyle name="Normal 9" xfId="7" xr:uid="{00000000-0005-0000-0000-000010000000}"/>
    <cellStyle name="Normal_Sheet1" xfId="20" xr:uid="{1B43CD99-599A-40AF-92FE-E7B9ABEAC76A}"/>
    <cellStyle name="Normal_Sheet1 2" xfId="5" xr:uid="{00000000-0005-0000-0000-000012000000}"/>
    <cellStyle name="Note 2" xfId="18" xr:uid="{00000000-0005-0000-0000-000013000000}"/>
    <cellStyle name="Percent 2" xfId="3" xr:uid="{00000000-0005-0000-0000-000015000000}"/>
  </cellStyles>
  <dxfs count="0"/>
  <tableStyles count="0" defaultTableStyle="TableStyleMedium9" defaultPivotStyle="PivotStyleLight16"/>
  <colors>
    <mruColors>
      <color rgb="FFC0C0C0"/>
      <color rgb="FFCCFFCC"/>
      <color rgb="FFFFFF99"/>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revisor.mn.gov/statutes/cite/174.56"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B974F-8C5F-40CC-A817-1075A1418248}">
  <dimension ref="A1:A12"/>
  <sheetViews>
    <sheetView workbookViewId="0">
      <selection activeCell="B5" sqref="B5"/>
    </sheetView>
  </sheetViews>
  <sheetFormatPr defaultRowHeight="12.75"/>
  <cols>
    <col min="1" max="1" width="144.140625" bestFit="1" customWidth="1"/>
  </cols>
  <sheetData>
    <row r="1" spans="1:1" ht="18.75">
      <c r="A1" s="398" t="s">
        <v>179</v>
      </c>
    </row>
    <row r="2" spans="1:1" s="400" customFormat="1" ht="95.1" customHeight="1">
      <c r="A2" s="399" t="s">
        <v>183</v>
      </c>
    </row>
    <row r="3" spans="1:1" ht="75" customHeight="1">
      <c r="A3" s="397" t="s">
        <v>180</v>
      </c>
    </row>
    <row r="4" spans="1:1" ht="60" customHeight="1">
      <c r="A4" s="126" t="s">
        <v>184</v>
      </c>
    </row>
    <row r="5" spans="1:1" ht="260.10000000000002" customHeight="1">
      <c r="A5" s="126" t="s">
        <v>181</v>
      </c>
    </row>
    <row r="6" spans="1:1" ht="24.95" customHeight="1">
      <c r="A6" s="401" t="s">
        <v>182</v>
      </c>
    </row>
    <row r="7" spans="1:1">
      <c r="A7" s="128"/>
    </row>
    <row r="8" spans="1:1">
      <c r="A8" s="128"/>
    </row>
    <row r="9" spans="1:1" ht="12.75" customHeight="1">
      <c r="A9" s="126"/>
    </row>
    <row r="12" spans="1:1" ht="12.75" customHeight="1">
      <c r="A12" s="126"/>
    </row>
  </sheetData>
  <hyperlinks>
    <hyperlink ref="A6" r:id="rId1" xr:uid="{78312A78-077A-4F33-8D03-AD69835B27AF}"/>
  </hyperlinks>
  <pageMargins left="0.7" right="0.7" top="0.75" bottom="0.75" header="0.3" footer="0.3"/>
  <pageSetup orientation="portrait" horizontalDpi="4294967293"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2:BH130"/>
  <sheetViews>
    <sheetView tabSelected="1" topLeftCell="E65" zoomScale="90" zoomScaleNormal="90" workbookViewId="0">
      <selection activeCell="G79" sqref="G79"/>
    </sheetView>
  </sheetViews>
  <sheetFormatPr defaultRowHeight="12.75"/>
  <cols>
    <col min="1" max="1" width="3.140625" style="195" customWidth="1"/>
    <col min="2" max="2" width="15.85546875" style="2" customWidth="1"/>
    <col min="3" max="3" width="37.85546875" style="2" customWidth="1"/>
    <col min="4" max="4" width="44.5703125" style="2" bestFit="1" customWidth="1"/>
    <col min="5" max="5" width="42.85546875" style="2" customWidth="1"/>
    <col min="6" max="6" width="25.42578125" style="64" customWidth="1"/>
    <col min="7" max="7" width="26.7109375" style="2" customWidth="1"/>
    <col min="8" max="8" width="23.140625" style="2" customWidth="1"/>
    <col min="9" max="9" width="22.28515625" style="2" customWidth="1"/>
    <col min="10" max="10" width="8.140625" style="2" customWidth="1"/>
    <col min="11" max="11" width="20.5703125" style="2" customWidth="1"/>
    <col min="12" max="12" width="7.85546875" style="2" customWidth="1"/>
    <col min="13" max="13" width="27.85546875" style="2" customWidth="1"/>
    <col min="14" max="14" width="29.42578125" style="2" customWidth="1"/>
    <col min="15" max="15" width="3.28515625" style="2" customWidth="1"/>
    <col min="16" max="16" width="16.28515625" style="21" customWidth="1"/>
    <col min="17" max="24" width="9.140625" style="21"/>
    <col min="25" max="37" width="8.85546875" style="195"/>
    <col min="38" max="38" width="23.85546875" style="195" customWidth="1"/>
    <col min="39" max="60" width="8.85546875" style="195"/>
    <col min="61" max="260" width="8.85546875" style="2"/>
    <col min="261" max="261" width="20.5703125" style="2" customWidth="1"/>
    <col min="262" max="262" width="15.85546875" style="2" customWidth="1"/>
    <col min="263" max="263" width="29.5703125" style="2" customWidth="1"/>
    <col min="264" max="264" width="26.5703125" style="2" customWidth="1"/>
    <col min="265" max="265" width="34.85546875" style="2" customWidth="1"/>
    <col min="266" max="266" width="25" style="2" customWidth="1"/>
    <col min="267" max="268" width="26.7109375" style="2" customWidth="1"/>
    <col min="269" max="269" width="27.85546875" style="2" customWidth="1"/>
    <col min="270" max="270" width="29.42578125" style="2" customWidth="1"/>
    <col min="271" max="271" width="12.7109375" style="2" bestFit="1" customWidth="1"/>
    <col min="272" max="516" width="8.85546875" style="2"/>
    <col min="517" max="517" width="20.5703125" style="2" customWidth="1"/>
    <col min="518" max="518" width="15.85546875" style="2" customWidth="1"/>
    <col min="519" max="519" width="29.5703125" style="2" customWidth="1"/>
    <col min="520" max="520" width="26.5703125" style="2" customWidth="1"/>
    <col min="521" max="521" width="34.85546875" style="2" customWidth="1"/>
    <col min="522" max="522" width="25" style="2" customWidth="1"/>
    <col min="523" max="524" width="26.7109375" style="2" customWidth="1"/>
    <col min="525" max="525" width="27.85546875" style="2" customWidth="1"/>
    <col min="526" max="526" width="29.42578125" style="2" customWidth="1"/>
    <col min="527" max="527" width="12.7109375" style="2" bestFit="1" customWidth="1"/>
    <col min="528" max="772" width="8.85546875" style="2"/>
    <col min="773" max="773" width="20.5703125" style="2" customWidth="1"/>
    <col min="774" max="774" width="15.85546875" style="2" customWidth="1"/>
    <col min="775" max="775" width="29.5703125" style="2" customWidth="1"/>
    <col min="776" max="776" width="26.5703125" style="2" customWidth="1"/>
    <col min="777" max="777" width="34.85546875" style="2" customWidth="1"/>
    <col min="778" max="778" width="25" style="2" customWidth="1"/>
    <col min="779" max="780" width="26.7109375" style="2" customWidth="1"/>
    <col min="781" max="781" width="27.85546875" style="2" customWidth="1"/>
    <col min="782" max="782" width="29.42578125" style="2" customWidth="1"/>
    <col min="783" max="783" width="12.7109375" style="2" bestFit="1" customWidth="1"/>
    <col min="784" max="1028" width="8.85546875" style="2"/>
    <col min="1029" max="1029" width="20.5703125" style="2" customWidth="1"/>
    <col min="1030" max="1030" width="15.85546875" style="2" customWidth="1"/>
    <col min="1031" max="1031" width="29.5703125" style="2" customWidth="1"/>
    <col min="1032" max="1032" width="26.5703125" style="2" customWidth="1"/>
    <col min="1033" max="1033" width="34.85546875" style="2" customWidth="1"/>
    <col min="1034" max="1034" width="25" style="2" customWidth="1"/>
    <col min="1035" max="1036" width="26.7109375" style="2" customWidth="1"/>
    <col min="1037" max="1037" width="27.85546875" style="2" customWidth="1"/>
    <col min="1038" max="1038" width="29.42578125" style="2" customWidth="1"/>
    <col min="1039" max="1039" width="12.7109375" style="2" bestFit="1" customWidth="1"/>
    <col min="1040" max="1284" width="8.85546875" style="2"/>
    <col min="1285" max="1285" width="20.5703125" style="2" customWidth="1"/>
    <col min="1286" max="1286" width="15.85546875" style="2" customWidth="1"/>
    <col min="1287" max="1287" width="29.5703125" style="2" customWidth="1"/>
    <col min="1288" max="1288" width="26.5703125" style="2" customWidth="1"/>
    <col min="1289" max="1289" width="34.85546875" style="2" customWidth="1"/>
    <col min="1290" max="1290" width="25" style="2" customWidth="1"/>
    <col min="1291" max="1292" width="26.7109375" style="2" customWidth="1"/>
    <col min="1293" max="1293" width="27.85546875" style="2" customWidth="1"/>
    <col min="1294" max="1294" width="29.42578125" style="2" customWidth="1"/>
    <col min="1295" max="1295" width="12.7109375" style="2" bestFit="1" customWidth="1"/>
    <col min="1296" max="1540" width="8.85546875" style="2"/>
    <col min="1541" max="1541" width="20.5703125" style="2" customWidth="1"/>
    <col min="1542" max="1542" width="15.85546875" style="2" customWidth="1"/>
    <col min="1543" max="1543" width="29.5703125" style="2" customWidth="1"/>
    <col min="1544" max="1544" width="26.5703125" style="2" customWidth="1"/>
    <col min="1545" max="1545" width="34.85546875" style="2" customWidth="1"/>
    <col min="1546" max="1546" width="25" style="2" customWidth="1"/>
    <col min="1547" max="1548" width="26.7109375" style="2" customWidth="1"/>
    <col min="1549" max="1549" width="27.85546875" style="2" customWidth="1"/>
    <col min="1550" max="1550" width="29.42578125" style="2" customWidth="1"/>
    <col min="1551" max="1551" width="12.7109375" style="2" bestFit="1" customWidth="1"/>
    <col min="1552" max="1796" width="8.85546875" style="2"/>
    <col min="1797" max="1797" width="20.5703125" style="2" customWidth="1"/>
    <col min="1798" max="1798" width="15.85546875" style="2" customWidth="1"/>
    <col min="1799" max="1799" width="29.5703125" style="2" customWidth="1"/>
    <col min="1800" max="1800" width="26.5703125" style="2" customWidth="1"/>
    <col min="1801" max="1801" width="34.85546875" style="2" customWidth="1"/>
    <col min="1802" max="1802" width="25" style="2" customWidth="1"/>
    <col min="1803" max="1804" width="26.7109375" style="2" customWidth="1"/>
    <col min="1805" max="1805" width="27.85546875" style="2" customWidth="1"/>
    <col min="1806" max="1806" width="29.42578125" style="2" customWidth="1"/>
    <col min="1807" max="1807" width="12.7109375" style="2" bestFit="1" customWidth="1"/>
    <col min="1808" max="2052" width="8.85546875" style="2"/>
    <col min="2053" max="2053" width="20.5703125" style="2" customWidth="1"/>
    <col min="2054" max="2054" width="15.85546875" style="2" customWidth="1"/>
    <col min="2055" max="2055" width="29.5703125" style="2" customWidth="1"/>
    <col min="2056" max="2056" width="26.5703125" style="2" customWidth="1"/>
    <col min="2057" max="2057" width="34.85546875" style="2" customWidth="1"/>
    <col min="2058" max="2058" width="25" style="2" customWidth="1"/>
    <col min="2059" max="2060" width="26.7109375" style="2" customWidth="1"/>
    <col min="2061" max="2061" width="27.85546875" style="2" customWidth="1"/>
    <col min="2062" max="2062" width="29.42578125" style="2" customWidth="1"/>
    <col min="2063" max="2063" width="12.7109375" style="2" bestFit="1" customWidth="1"/>
    <col min="2064" max="2308" width="8.85546875" style="2"/>
    <col min="2309" max="2309" width="20.5703125" style="2" customWidth="1"/>
    <col min="2310" max="2310" width="15.85546875" style="2" customWidth="1"/>
    <col min="2311" max="2311" width="29.5703125" style="2" customWidth="1"/>
    <col min="2312" max="2312" width="26.5703125" style="2" customWidth="1"/>
    <col min="2313" max="2313" width="34.85546875" style="2" customWidth="1"/>
    <col min="2314" max="2314" width="25" style="2" customWidth="1"/>
    <col min="2315" max="2316" width="26.7109375" style="2" customWidth="1"/>
    <col min="2317" max="2317" width="27.85546875" style="2" customWidth="1"/>
    <col min="2318" max="2318" width="29.42578125" style="2" customWidth="1"/>
    <col min="2319" max="2319" width="12.7109375" style="2" bestFit="1" customWidth="1"/>
    <col min="2320" max="2564" width="8.85546875" style="2"/>
    <col min="2565" max="2565" width="20.5703125" style="2" customWidth="1"/>
    <col min="2566" max="2566" width="15.85546875" style="2" customWidth="1"/>
    <col min="2567" max="2567" width="29.5703125" style="2" customWidth="1"/>
    <col min="2568" max="2568" width="26.5703125" style="2" customWidth="1"/>
    <col min="2569" max="2569" width="34.85546875" style="2" customWidth="1"/>
    <col min="2570" max="2570" width="25" style="2" customWidth="1"/>
    <col min="2571" max="2572" width="26.7109375" style="2" customWidth="1"/>
    <col min="2573" max="2573" width="27.85546875" style="2" customWidth="1"/>
    <col min="2574" max="2574" width="29.42578125" style="2" customWidth="1"/>
    <col min="2575" max="2575" width="12.7109375" style="2" bestFit="1" customWidth="1"/>
    <col min="2576" max="2820" width="8.85546875" style="2"/>
    <col min="2821" max="2821" width="20.5703125" style="2" customWidth="1"/>
    <col min="2822" max="2822" width="15.85546875" style="2" customWidth="1"/>
    <col min="2823" max="2823" width="29.5703125" style="2" customWidth="1"/>
    <col min="2824" max="2824" width="26.5703125" style="2" customWidth="1"/>
    <col min="2825" max="2825" width="34.85546875" style="2" customWidth="1"/>
    <col min="2826" max="2826" width="25" style="2" customWidth="1"/>
    <col min="2827" max="2828" width="26.7109375" style="2" customWidth="1"/>
    <col min="2829" max="2829" width="27.85546875" style="2" customWidth="1"/>
    <col min="2830" max="2830" width="29.42578125" style="2" customWidth="1"/>
    <col min="2831" max="2831" width="12.7109375" style="2" bestFit="1" customWidth="1"/>
    <col min="2832" max="3076" width="8.85546875" style="2"/>
    <col min="3077" max="3077" width="20.5703125" style="2" customWidth="1"/>
    <col min="3078" max="3078" width="15.85546875" style="2" customWidth="1"/>
    <col min="3079" max="3079" width="29.5703125" style="2" customWidth="1"/>
    <col min="3080" max="3080" width="26.5703125" style="2" customWidth="1"/>
    <col min="3081" max="3081" width="34.85546875" style="2" customWidth="1"/>
    <col min="3082" max="3082" width="25" style="2" customWidth="1"/>
    <col min="3083" max="3084" width="26.7109375" style="2" customWidth="1"/>
    <col min="3085" max="3085" width="27.85546875" style="2" customWidth="1"/>
    <col min="3086" max="3086" width="29.42578125" style="2" customWidth="1"/>
    <col min="3087" max="3087" width="12.7109375" style="2" bestFit="1" customWidth="1"/>
    <col min="3088" max="3332" width="8.85546875" style="2"/>
    <col min="3333" max="3333" width="20.5703125" style="2" customWidth="1"/>
    <col min="3334" max="3334" width="15.85546875" style="2" customWidth="1"/>
    <col min="3335" max="3335" width="29.5703125" style="2" customWidth="1"/>
    <col min="3336" max="3336" width="26.5703125" style="2" customWidth="1"/>
    <col min="3337" max="3337" width="34.85546875" style="2" customWidth="1"/>
    <col min="3338" max="3338" width="25" style="2" customWidth="1"/>
    <col min="3339" max="3340" width="26.7109375" style="2" customWidth="1"/>
    <col min="3341" max="3341" width="27.85546875" style="2" customWidth="1"/>
    <col min="3342" max="3342" width="29.42578125" style="2" customWidth="1"/>
    <col min="3343" max="3343" width="12.7109375" style="2" bestFit="1" customWidth="1"/>
    <col min="3344" max="3588" width="8.85546875" style="2"/>
    <col min="3589" max="3589" width="20.5703125" style="2" customWidth="1"/>
    <col min="3590" max="3590" width="15.85546875" style="2" customWidth="1"/>
    <col min="3591" max="3591" width="29.5703125" style="2" customWidth="1"/>
    <col min="3592" max="3592" width="26.5703125" style="2" customWidth="1"/>
    <col min="3593" max="3593" width="34.85546875" style="2" customWidth="1"/>
    <col min="3594" max="3594" width="25" style="2" customWidth="1"/>
    <col min="3595" max="3596" width="26.7109375" style="2" customWidth="1"/>
    <col min="3597" max="3597" width="27.85546875" style="2" customWidth="1"/>
    <col min="3598" max="3598" width="29.42578125" style="2" customWidth="1"/>
    <col min="3599" max="3599" width="12.7109375" style="2" bestFit="1" customWidth="1"/>
    <col min="3600" max="3844" width="8.85546875" style="2"/>
    <col min="3845" max="3845" width="20.5703125" style="2" customWidth="1"/>
    <col min="3846" max="3846" width="15.85546875" style="2" customWidth="1"/>
    <col min="3847" max="3847" width="29.5703125" style="2" customWidth="1"/>
    <col min="3848" max="3848" width="26.5703125" style="2" customWidth="1"/>
    <col min="3849" max="3849" width="34.85546875" style="2" customWidth="1"/>
    <col min="3850" max="3850" width="25" style="2" customWidth="1"/>
    <col min="3851" max="3852" width="26.7109375" style="2" customWidth="1"/>
    <col min="3853" max="3853" width="27.85546875" style="2" customWidth="1"/>
    <col min="3854" max="3854" width="29.42578125" style="2" customWidth="1"/>
    <col min="3855" max="3855" width="12.7109375" style="2" bestFit="1" customWidth="1"/>
    <col min="3856" max="4100" width="8.85546875" style="2"/>
    <col min="4101" max="4101" width="20.5703125" style="2" customWidth="1"/>
    <col min="4102" max="4102" width="15.85546875" style="2" customWidth="1"/>
    <col min="4103" max="4103" width="29.5703125" style="2" customWidth="1"/>
    <col min="4104" max="4104" width="26.5703125" style="2" customWidth="1"/>
    <col min="4105" max="4105" width="34.85546875" style="2" customWidth="1"/>
    <col min="4106" max="4106" width="25" style="2" customWidth="1"/>
    <col min="4107" max="4108" width="26.7109375" style="2" customWidth="1"/>
    <col min="4109" max="4109" width="27.85546875" style="2" customWidth="1"/>
    <col min="4110" max="4110" width="29.42578125" style="2" customWidth="1"/>
    <col min="4111" max="4111" width="12.7109375" style="2" bestFit="1" customWidth="1"/>
    <col min="4112" max="4356" width="8.85546875" style="2"/>
    <col min="4357" max="4357" width="20.5703125" style="2" customWidth="1"/>
    <col min="4358" max="4358" width="15.85546875" style="2" customWidth="1"/>
    <col min="4359" max="4359" width="29.5703125" style="2" customWidth="1"/>
    <col min="4360" max="4360" width="26.5703125" style="2" customWidth="1"/>
    <col min="4361" max="4361" width="34.85546875" style="2" customWidth="1"/>
    <col min="4362" max="4362" width="25" style="2" customWidth="1"/>
    <col min="4363" max="4364" width="26.7109375" style="2" customWidth="1"/>
    <col min="4365" max="4365" width="27.85546875" style="2" customWidth="1"/>
    <col min="4366" max="4366" width="29.42578125" style="2" customWidth="1"/>
    <col min="4367" max="4367" width="12.7109375" style="2" bestFit="1" customWidth="1"/>
    <col min="4368" max="4612" width="8.85546875" style="2"/>
    <col min="4613" max="4613" width="20.5703125" style="2" customWidth="1"/>
    <col min="4614" max="4614" width="15.85546875" style="2" customWidth="1"/>
    <col min="4615" max="4615" width="29.5703125" style="2" customWidth="1"/>
    <col min="4616" max="4616" width="26.5703125" style="2" customWidth="1"/>
    <col min="4617" max="4617" width="34.85546875" style="2" customWidth="1"/>
    <col min="4618" max="4618" width="25" style="2" customWidth="1"/>
    <col min="4619" max="4620" width="26.7109375" style="2" customWidth="1"/>
    <col min="4621" max="4621" width="27.85546875" style="2" customWidth="1"/>
    <col min="4622" max="4622" width="29.42578125" style="2" customWidth="1"/>
    <col min="4623" max="4623" width="12.7109375" style="2" bestFit="1" customWidth="1"/>
    <col min="4624" max="4868" width="8.85546875" style="2"/>
    <col min="4869" max="4869" width="20.5703125" style="2" customWidth="1"/>
    <col min="4870" max="4870" width="15.85546875" style="2" customWidth="1"/>
    <col min="4871" max="4871" width="29.5703125" style="2" customWidth="1"/>
    <col min="4872" max="4872" width="26.5703125" style="2" customWidth="1"/>
    <col min="4873" max="4873" width="34.85546875" style="2" customWidth="1"/>
    <col min="4874" max="4874" width="25" style="2" customWidth="1"/>
    <col min="4875" max="4876" width="26.7109375" style="2" customWidth="1"/>
    <col min="4877" max="4877" width="27.85546875" style="2" customWidth="1"/>
    <col min="4878" max="4878" width="29.42578125" style="2" customWidth="1"/>
    <col min="4879" max="4879" width="12.7109375" style="2" bestFit="1" customWidth="1"/>
    <col min="4880" max="5124" width="8.85546875" style="2"/>
    <col min="5125" max="5125" width="20.5703125" style="2" customWidth="1"/>
    <col min="5126" max="5126" width="15.85546875" style="2" customWidth="1"/>
    <col min="5127" max="5127" width="29.5703125" style="2" customWidth="1"/>
    <col min="5128" max="5128" width="26.5703125" style="2" customWidth="1"/>
    <col min="5129" max="5129" width="34.85546875" style="2" customWidth="1"/>
    <col min="5130" max="5130" width="25" style="2" customWidth="1"/>
    <col min="5131" max="5132" width="26.7109375" style="2" customWidth="1"/>
    <col min="5133" max="5133" width="27.85546875" style="2" customWidth="1"/>
    <col min="5134" max="5134" width="29.42578125" style="2" customWidth="1"/>
    <col min="5135" max="5135" width="12.7109375" style="2" bestFit="1" customWidth="1"/>
    <col min="5136" max="5380" width="8.85546875" style="2"/>
    <col min="5381" max="5381" width="20.5703125" style="2" customWidth="1"/>
    <col min="5382" max="5382" width="15.85546875" style="2" customWidth="1"/>
    <col min="5383" max="5383" width="29.5703125" style="2" customWidth="1"/>
    <col min="5384" max="5384" width="26.5703125" style="2" customWidth="1"/>
    <col min="5385" max="5385" width="34.85546875" style="2" customWidth="1"/>
    <col min="5386" max="5386" width="25" style="2" customWidth="1"/>
    <col min="5387" max="5388" width="26.7109375" style="2" customWidth="1"/>
    <col min="5389" max="5389" width="27.85546875" style="2" customWidth="1"/>
    <col min="5390" max="5390" width="29.42578125" style="2" customWidth="1"/>
    <col min="5391" max="5391" width="12.7109375" style="2" bestFit="1" customWidth="1"/>
    <col min="5392" max="5636" width="8.85546875" style="2"/>
    <col min="5637" max="5637" width="20.5703125" style="2" customWidth="1"/>
    <col min="5638" max="5638" width="15.85546875" style="2" customWidth="1"/>
    <col min="5639" max="5639" width="29.5703125" style="2" customWidth="1"/>
    <col min="5640" max="5640" width="26.5703125" style="2" customWidth="1"/>
    <col min="5641" max="5641" width="34.85546875" style="2" customWidth="1"/>
    <col min="5642" max="5642" width="25" style="2" customWidth="1"/>
    <col min="5643" max="5644" width="26.7109375" style="2" customWidth="1"/>
    <col min="5645" max="5645" width="27.85546875" style="2" customWidth="1"/>
    <col min="5646" max="5646" width="29.42578125" style="2" customWidth="1"/>
    <col min="5647" max="5647" width="12.7109375" style="2" bestFit="1" customWidth="1"/>
    <col min="5648" max="5892" width="8.85546875" style="2"/>
    <col min="5893" max="5893" width="20.5703125" style="2" customWidth="1"/>
    <col min="5894" max="5894" width="15.85546875" style="2" customWidth="1"/>
    <col min="5895" max="5895" width="29.5703125" style="2" customWidth="1"/>
    <col min="5896" max="5896" width="26.5703125" style="2" customWidth="1"/>
    <col min="5897" max="5897" width="34.85546875" style="2" customWidth="1"/>
    <col min="5898" max="5898" width="25" style="2" customWidth="1"/>
    <col min="5899" max="5900" width="26.7109375" style="2" customWidth="1"/>
    <col min="5901" max="5901" width="27.85546875" style="2" customWidth="1"/>
    <col min="5902" max="5902" width="29.42578125" style="2" customWidth="1"/>
    <col min="5903" max="5903" width="12.7109375" style="2" bestFit="1" customWidth="1"/>
    <col min="5904" max="6148" width="8.85546875" style="2"/>
    <col min="6149" max="6149" width="20.5703125" style="2" customWidth="1"/>
    <col min="6150" max="6150" width="15.85546875" style="2" customWidth="1"/>
    <col min="6151" max="6151" width="29.5703125" style="2" customWidth="1"/>
    <col min="6152" max="6152" width="26.5703125" style="2" customWidth="1"/>
    <col min="6153" max="6153" width="34.85546875" style="2" customWidth="1"/>
    <col min="6154" max="6154" width="25" style="2" customWidth="1"/>
    <col min="6155" max="6156" width="26.7109375" style="2" customWidth="1"/>
    <col min="6157" max="6157" width="27.85546875" style="2" customWidth="1"/>
    <col min="6158" max="6158" width="29.42578125" style="2" customWidth="1"/>
    <col min="6159" max="6159" width="12.7109375" style="2" bestFit="1" customWidth="1"/>
    <col min="6160" max="6404" width="8.85546875" style="2"/>
    <col min="6405" max="6405" width="20.5703125" style="2" customWidth="1"/>
    <col min="6406" max="6406" width="15.85546875" style="2" customWidth="1"/>
    <col min="6407" max="6407" width="29.5703125" style="2" customWidth="1"/>
    <col min="6408" max="6408" width="26.5703125" style="2" customWidth="1"/>
    <col min="6409" max="6409" width="34.85546875" style="2" customWidth="1"/>
    <col min="6410" max="6410" width="25" style="2" customWidth="1"/>
    <col min="6411" max="6412" width="26.7109375" style="2" customWidth="1"/>
    <col min="6413" max="6413" width="27.85546875" style="2" customWidth="1"/>
    <col min="6414" max="6414" width="29.42578125" style="2" customWidth="1"/>
    <col min="6415" max="6415" width="12.7109375" style="2" bestFit="1" customWidth="1"/>
    <col min="6416" max="6660" width="8.85546875" style="2"/>
    <col min="6661" max="6661" width="20.5703125" style="2" customWidth="1"/>
    <col min="6662" max="6662" width="15.85546875" style="2" customWidth="1"/>
    <col min="6663" max="6663" width="29.5703125" style="2" customWidth="1"/>
    <col min="6664" max="6664" width="26.5703125" style="2" customWidth="1"/>
    <col min="6665" max="6665" width="34.85546875" style="2" customWidth="1"/>
    <col min="6666" max="6666" width="25" style="2" customWidth="1"/>
    <col min="6667" max="6668" width="26.7109375" style="2" customWidth="1"/>
    <col min="6669" max="6669" width="27.85546875" style="2" customWidth="1"/>
    <col min="6670" max="6670" width="29.42578125" style="2" customWidth="1"/>
    <col min="6671" max="6671" width="12.7109375" style="2" bestFit="1" customWidth="1"/>
    <col min="6672" max="6916" width="8.85546875" style="2"/>
    <col min="6917" max="6917" width="20.5703125" style="2" customWidth="1"/>
    <col min="6918" max="6918" width="15.85546875" style="2" customWidth="1"/>
    <col min="6919" max="6919" width="29.5703125" style="2" customWidth="1"/>
    <col min="6920" max="6920" width="26.5703125" style="2" customWidth="1"/>
    <col min="6921" max="6921" width="34.85546875" style="2" customWidth="1"/>
    <col min="6922" max="6922" width="25" style="2" customWidth="1"/>
    <col min="6923" max="6924" width="26.7109375" style="2" customWidth="1"/>
    <col min="6925" max="6925" width="27.85546875" style="2" customWidth="1"/>
    <col min="6926" max="6926" width="29.42578125" style="2" customWidth="1"/>
    <col min="6927" max="6927" width="12.7109375" style="2" bestFit="1" customWidth="1"/>
    <col min="6928" max="7172" width="8.85546875" style="2"/>
    <col min="7173" max="7173" width="20.5703125" style="2" customWidth="1"/>
    <col min="7174" max="7174" width="15.85546875" style="2" customWidth="1"/>
    <col min="7175" max="7175" width="29.5703125" style="2" customWidth="1"/>
    <col min="7176" max="7176" width="26.5703125" style="2" customWidth="1"/>
    <col min="7177" max="7177" width="34.85546875" style="2" customWidth="1"/>
    <col min="7178" max="7178" width="25" style="2" customWidth="1"/>
    <col min="7179" max="7180" width="26.7109375" style="2" customWidth="1"/>
    <col min="7181" max="7181" width="27.85546875" style="2" customWidth="1"/>
    <col min="7182" max="7182" width="29.42578125" style="2" customWidth="1"/>
    <col min="7183" max="7183" width="12.7109375" style="2" bestFit="1" customWidth="1"/>
    <col min="7184" max="7428" width="8.85546875" style="2"/>
    <col min="7429" max="7429" width="20.5703125" style="2" customWidth="1"/>
    <col min="7430" max="7430" width="15.85546875" style="2" customWidth="1"/>
    <col min="7431" max="7431" width="29.5703125" style="2" customWidth="1"/>
    <col min="7432" max="7432" width="26.5703125" style="2" customWidth="1"/>
    <col min="7433" max="7433" width="34.85546875" style="2" customWidth="1"/>
    <col min="7434" max="7434" width="25" style="2" customWidth="1"/>
    <col min="7435" max="7436" width="26.7109375" style="2" customWidth="1"/>
    <col min="7437" max="7437" width="27.85546875" style="2" customWidth="1"/>
    <col min="7438" max="7438" width="29.42578125" style="2" customWidth="1"/>
    <col min="7439" max="7439" width="12.7109375" style="2" bestFit="1" customWidth="1"/>
    <col min="7440" max="7684" width="8.85546875" style="2"/>
    <col min="7685" max="7685" width="20.5703125" style="2" customWidth="1"/>
    <col min="7686" max="7686" width="15.85546875" style="2" customWidth="1"/>
    <col min="7687" max="7687" width="29.5703125" style="2" customWidth="1"/>
    <col min="7688" max="7688" width="26.5703125" style="2" customWidth="1"/>
    <col min="7689" max="7689" width="34.85546875" style="2" customWidth="1"/>
    <col min="7690" max="7690" width="25" style="2" customWidth="1"/>
    <col min="7691" max="7692" width="26.7109375" style="2" customWidth="1"/>
    <col min="7693" max="7693" width="27.85546875" style="2" customWidth="1"/>
    <col min="7694" max="7694" width="29.42578125" style="2" customWidth="1"/>
    <col min="7695" max="7695" width="12.7109375" style="2" bestFit="1" customWidth="1"/>
    <col min="7696" max="7940" width="8.85546875" style="2"/>
    <col min="7941" max="7941" width="20.5703125" style="2" customWidth="1"/>
    <col min="7942" max="7942" width="15.85546875" style="2" customWidth="1"/>
    <col min="7943" max="7943" width="29.5703125" style="2" customWidth="1"/>
    <col min="7944" max="7944" width="26.5703125" style="2" customWidth="1"/>
    <col min="7945" max="7945" width="34.85546875" style="2" customWidth="1"/>
    <col min="7946" max="7946" width="25" style="2" customWidth="1"/>
    <col min="7947" max="7948" width="26.7109375" style="2" customWidth="1"/>
    <col min="7949" max="7949" width="27.85546875" style="2" customWidth="1"/>
    <col min="7950" max="7950" width="29.42578125" style="2" customWidth="1"/>
    <col min="7951" max="7951" width="12.7109375" style="2" bestFit="1" customWidth="1"/>
    <col min="7952" max="8196" width="8.85546875" style="2"/>
    <col min="8197" max="8197" width="20.5703125" style="2" customWidth="1"/>
    <col min="8198" max="8198" width="15.85546875" style="2" customWidth="1"/>
    <col min="8199" max="8199" width="29.5703125" style="2" customWidth="1"/>
    <col min="8200" max="8200" width="26.5703125" style="2" customWidth="1"/>
    <col min="8201" max="8201" width="34.85546875" style="2" customWidth="1"/>
    <col min="8202" max="8202" width="25" style="2" customWidth="1"/>
    <col min="8203" max="8204" width="26.7109375" style="2" customWidth="1"/>
    <col min="8205" max="8205" width="27.85546875" style="2" customWidth="1"/>
    <col min="8206" max="8206" width="29.42578125" style="2" customWidth="1"/>
    <col min="8207" max="8207" width="12.7109375" style="2" bestFit="1" customWidth="1"/>
    <col min="8208" max="8452" width="8.85546875" style="2"/>
    <col min="8453" max="8453" width="20.5703125" style="2" customWidth="1"/>
    <col min="8454" max="8454" width="15.85546875" style="2" customWidth="1"/>
    <col min="8455" max="8455" width="29.5703125" style="2" customWidth="1"/>
    <col min="8456" max="8456" width="26.5703125" style="2" customWidth="1"/>
    <col min="8457" max="8457" width="34.85546875" style="2" customWidth="1"/>
    <col min="8458" max="8458" width="25" style="2" customWidth="1"/>
    <col min="8459" max="8460" width="26.7109375" style="2" customWidth="1"/>
    <col min="8461" max="8461" width="27.85546875" style="2" customWidth="1"/>
    <col min="8462" max="8462" width="29.42578125" style="2" customWidth="1"/>
    <col min="8463" max="8463" width="12.7109375" style="2" bestFit="1" customWidth="1"/>
    <col min="8464" max="8708" width="8.85546875" style="2"/>
    <col min="8709" max="8709" width="20.5703125" style="2" customWidth="1"/>
    <col min="8710" max="8710" width="15.85546875" style="2" customWidth="1"/>
    <col min="8711" max="8711" width="29.5703125" style="2" customWidth="1"/>
    <col min="8712" max="8712" width="26.5703125" style="2" customWidth="1"/>
    <col min="8713" max="8713" width="34.85546875" style="2" customWidth="1"/>
    <col min="8714" max="8714" width="25" style="2" customWidth="1"/>
    <col min="8715" max="8716" width="26.7109375" style="2" customWidth="1"/>
    <col min="8717" max="8717" width="27.85546875" style="2" customWidth="1"/>
    <col min="8718" max="8718" width="29.42578125" style="2" customWidth="1"/>
    <col min="8719" max="8719" width="12.7109375" style="2" bestFit="1" customWidth="1"/>
    <col min="8720" max="8964" width="8.85546875" style="2"/>
    <col min="8965" max="8965" width="20.5703125" style="2" customWidth="1"/>
    <col min="8966" max="8966" width="15.85546875" style="2" customWidth="1"/>
    <col min="8967" max="8967" width="29.5703125" style="2" customWidth="1"/>
    <col min="8968" max="8968" width="26.5703125" style="2" customWidth="1"/>
    <col min="8969" max="8969" width="34.85546875" style="2" customWidth="1"/>
    <col min="8970" max="8970" width="25" style="2" customWidth="1"/>
    <col min="8971" max="8972" width="26.7109375" style="2" customWidth="1"/>
    <col min="8973" max="8973" width="27.85546875" style="2" customWidth="1"/>
    <col min="8974" max="8974" width="29.42578125" style="2" customWidth="1"/>
    <col min="8975" max="8975" width="12.7109375" style="2" bestFit="1" customWidth="1"/>
    <col min="8976" max="9220" width="8.85546875" style="2"/>
    <col min="9221" max="9221" width="20.5703125" style="2" customWidth="1"/>
    <col min="9222" max="9222" width="15.85546875" style="2" customWidth="1"/>
    <col min="9223" max="9223" width="29.5703125" style="2" customWidth="1"/>
    <col min="9224" max="9224" width="26.5703125" style="2" customWidth="1"/>
    <col min="9225" max="9225" width="34.85546875" style="2" customWidth="1"/>
    <col min="9226" max="9226" width="25" style="2" customWidth="1"/>
    <col min="9227" max="9228" width="26.7109375" style="2" customWidth="1"/>
    <col min="9229" max="9229" width="27.85546875" style="2" customWidth="1"/>
    <col min="9230" max="9230" width="29.42578125" style="2" customWidth="1"/>
    <col min="9231" max="9231" width="12.7109375" style="2" bestFit="1" customWidth="1"/>
    <col min="9232" max="9476" width="8.85546875" style="2"/>
    <col min="9477" max="9477" width="20.5703125" style="2" customWidth="1"/>
    <col min="9478" max="9478" width="15.85546875" style="2" customWidth="1"/>
    <col min="9479" max="9479" width="29.5703125" style="2" customWidth="1"/>
    <col min="9480" max="9480" width="26.5703125" style="2" customWidth="1"/>
    <col min="9481" max="9481" width="34.85546875" style="2" customWidth="1"/>
    <col min="9482" max="9482" width="25" style="2" customWidth="1"/>
    <col min="9483" max="9484" width="26.7109375" style="2" customWidth="1"/>
    <col min="9485" max="9485" width="27.85546875" style="2" customWidth="1"/>
    <col min="9486" max="9486" width="29.42578125" style="2" customWidth="1"/>
    <col min="9487" max="9487" width="12.7109375" style="2" bestFit="1" customWidth="1"/>
    <col min="9488" max="9732" width="8.85546875" style="2"/>
    <col min="9733" max="9733" width="20.5703125" style="2" customWidth="1"/>
    <col min="9734" max="9734" width="15.85546875" style="2" customWidth="1"/>
    <col min="9735" max="9735" width="29.5703125" style="2" customWidth="1"/>
    <col min="9736" max="9736" width="26.5703125" style="2" customWidth="1"/>
    <col min="9737" max="9737" width="34.85546875" style="2" customWidth="1"/>
    <col min="9738" max="9738" width="25" style="2" customWidth="1"/>
    <col min="9739" max="9740" width="26.7109375" style="2" customWidth="1"/>
    <col min="9741" max="9741" width="27.85546875" style="2" customWidth="1"/>
    <col min="9742" max="9742" width="29.42578125" style="2" customWidth="1"/>
    <col min="9743" max="9743" width="12.7109375" style="2" bestFit="1" customWidth="1"/>
    <col min="9744" max="9988" width="8.85546875" style="2"/>
    <col min="9989" max="9989" width="20.5703125" style="2" customWidth="1"/>
    <col min="9990" max="9990" width="15.85546875" style="2" customWidth="1"/>
    <col min="9991" max="9991" width="29.5703125" style="2" customWidth="1"/>
    <col min="9992" max="9992" width="26.5703125" style="2" customWidth="1"/>
    <col min="9993" max="9993" width="34.85546875" style="2" customWidth="1"/>
    <col min="9994" max="9994" width="25" style="2" customWidth="1"/>
    <col min="9995" max="9996" width="26.7109375" style="2" customWidth="1"/>
    <col min="9997" max="9997" width="27.85546875" style="2" customWidth="1"/>
    <col min="9998" max="9998" width="29.42578125" style="2" customWidth="1"/>
    <col min="9999" max="9999" width="12.7109375" style="2" bestFit="1" customWidth="1"/>
    <col min="10000" max="10244" width="8.85546875" style="2"/>
    <col min="10245" max="10245" width="20.5703125" style="2" customWidth="1"/>
    <col min="10246" max="10246" width="15.85546875" style="2" customWidth="1"/>
    <col min="10247" max="10247" width="29.5703125" style="2" customWidth="1"/>
    <col min="10248" max="10248" width="26.5703125" style="2" customWidth="1"/>
    <col min="10249" max="10249" width="34.85546875" style="2" customWidth="1"/>
    <col min="10250" max="10250" width="25" style="2" customWidth="1"/>
    <col min="10251" max="10252" width="26.7109375" style="2" customWidth="1"/>
    <col min="10253" max="10253" width="27.85546875" style="2" customWidth="1"/>
    <col min="10254" max="10254" width="29.42578125" style="2" customWidth="1"/>
    <col min="10255" max="10255" width="12.7109375" style="2" bestFit="1" customWidth="1"/>
    <col min="10256" max="10500" width="8.85546875" style="2"/>
    <col min="10501" max="10501" width="20.5703125" style="2" customWidth="1"/>
    <col min="10502" max="10502" width="15.85546875" style="2" customWidth="1"/>
    <col min="10503" max="10503" width="29.5703125" style="2" customWidth="1"/>
    <col min="10504" max="10504" width="26.5703125" style="2" customWidth="1"/>
    <col min="10505" max="10505" width="34.85546875" style="2" customWidth="1"/>
    <col min="10506" max="10506" width="25" style="2" customWidth="1"/>
    <col min="10507" max="10508" width="26.7109375" style="2" customWidth="1"/>
    <col min="10509" max="10509" width="27.85546875" style="2" customWidth="1"/>
    <col min="10510" max="10510" width="29.42578125" style="2" customWidth="1"/>
    <col min="10511" max="10511" width="12.7109375" style="2" bestFit="1" customWidth="1"/>
    <col min="10512" max="10756" width="8.85546875" style="2"/>
    <col min="10757" max="10757" width="20.5703125" style="2" customWidth="1"/>
    <col min="10758" max="10758" width="15.85546875" style="2" customWidth="1"/>
    <col min="10759" max="10759" width="29.5703125" style="2" customWidth="1"/>
    <col min="10760" max="10760" width="26.5703125" style="2" customWidth="1"/>
    <col min="10761" max="10761" width="34.85546875" style="2" customWidth="1"/>
    <col min="10762" max="10762" width="25" style="2" customWidth="1"/>
    <col min="10763" max="10764" width="26.7109375" style="2" customWidth="1"/>
    <col min="10765" max="10765" width="27.85546875" style="2" customWidth="1"/>
    <col min="10766" max="10766" width="29.42578125" style="2" customWidth="1"/>
    <col min="10767" max="10767" width="12.7109375" style="2" bestFit="1" customWidth="1"/>
    <col min="10768" max="11012" width="8.85546875" style="2"/>
    <col min="11013" max="11013" width="20.5703125" style="2" customWidth="1"/>
    <col min="11014" max="11014" width="15.85546875" style="2" customWidth="1"/>
    <col min="11015" max="11015" width="29.5703125" style="2" customWidth="1"/>
    <col min="11016" max="11016" width="26.5703125" style="2" customWidth="1"/>
    <col min="11017" max="11017" width="34.85546875" style="2" customWidth="1"/>
    <col min="11018" max="11018" width="25" style="2" customWidth="1"/>
    <col min="11019" max="11020" width="26.7109375" style="2" customWidth="1"/>
    <col min="11021" max="11021" width="27.85546875" style="2" customWidth="1"/>
    <col min="11022" max="11022" width="29.42578125" style="2" customWidth="1"/>
    <col min="11023" max="11023" width="12.7109375" style="2" bestFit="1" customWidth="1"/>
    <col min="11024" max="11268" width="8.85546875" style="2"/>
    <col min="11269" max="11269" width="20.5703125" style="2" customWidth="1"/>
    <col min="11270" max="11270" width="15.85546875" style="2" customWidth="1"/>
    <col min="11271" max="11271" width="29.5703125" style="2" customWidth="1"/>
    <col min="11272" max="11272" width="26.5703125" style="2" customWidth="1"/>
    <col min="11273" max="11273" width="34.85546875" style="2" customWidth="1"/>
    <col min="11274" max="11274" width="25" style="2" customWidth="1"/>
    <col min="11275" max="11276" width="26.7109375" style="2" customWidth="1"/>
    <col min="11277" max="11277" width="27.85546875" style="2" customWidth="1"/>
    <col min="11278" max="11278" width="29.42578125" style="2" customWidth="1"/>
    <col min="11279" max="11279" width="12.7109375" style="2" bestFit="1" customWidth="1"/>
    <col min="11280" max="11524" width="8.85546875" style="2"/>
    <col min="11525" max="11525" width="20.5703125" style="2" customWidth="1"/>
    <col min="11526" max="11526" width="15.85546875" style="2" customWidth="1"/>
    <col min="11527" max="11527" width="29.5703125" style="2" customWidth="1"/>
    <col min="11528" max="11528" width="26.5703125" style="2" customWidth="1"/>
    <col min="11529" max="11529" width="34.85546875" style="2" customWidth="1"/>
    <col min="11530" max="11530" width="25" style="2" customWidth="1"/>
    <col min="11531" max="11532" width="26.7109375" style="2" customWidth="1"/>
    <col min="11533" max="11533" width="27.85546875" style="2" customWidth="1"/>
    <col min="11534" max="11534" width="29.42578125" style="2" customWidth="1"/>
    <col min="11535" max="11535" width="12.7109375" style="2" bestFit="1" customWidth="1"/>
    <col min="11536" max="11780" width="8.85546875" style="2"/>
    <col min="11781" max="11781" width="20.5703125" style="2" customWidth="1"/>
    <col min="11782" max="11782" width="15.85546875" style="2" customWidth="1"/>
    <col min="11783" max="11783" width="29.5703125" style="2" customWidth="1"/>
    <col min="11784" max="11784" width="26.5703125" style="2" customWidth="1"/>
    <col min="11785" max="11785" width="34.85546875" style="2" customWidth="1"/>
    <col min="11786" max="11786" width="25" style="2" customWidth="1"/>
    <col min="11787" max="11788" width="26.7109375" style="2" customWidth="1"/>
    <col min="11789" max="11789" width="27.85546875" style="2" customWidth="1"/>
    <col min="11790" max="11790" width="29.42578125" style="2" customWidth="1"/>
    <col min="11791" max="11791" width="12.7109375" style="2" bestFit="1" customWidth="1"/>
    <col min="11792" max="12036" width="8.85546875" style="2"/>
    <col min="12037" max="12037" width="20.5703125" style="2" customWidth="1"/>
    <col min="12038" max="12038" width="15.85546875" style="2" customWidth="1"/>
    <col min="12039" max="12039" width="29.5703125" style="2" customWidth="1"/>
    <col min="12040" max="12040" width="26.5703125" style="2" customWidth="1"/>
    <col min="12041" max="12041" width="34.85546875" style="2" customWidth="1"/>
    <col min="12042" max="12042" width="25" style="2" customWidth="1"/>
    <col min="12043" max="12044" width="26.7109375" style="2" customWidth="1"/>
    <col min="12045" max="12045" width="27.85546875" style="2" customWidth="1"/>
    <col min="12046" max="12046" width="29.42578125" style="2" customWidth="1"/>
    <col min="12047" max="12047" width="12.7109375" style="2" bestFit="1" customWidth="1"/>
    <col min="12048" max="12292" width="8.85546875" style="2"/>
    <col min="12293" max="12293" width="20.5703125" style="2" customWidth="1"/>
    <col min="12294" max="12294" width="15.85546875" style="2" customWidth="1"/>
    <col min="12295" max="12295" width="29.5703125" style="2" customWidth="1"/>
    <col min="12296" max="12296" width="26.5703125" style="2" customWidth="1"/>
    <col min="12297" max="12297" width="34.85546875" style="2" customWidth="1"/>
    <col min="12298" max="12298" width="25" style="2" customWidth="1"/>
    <col min="12299" max="12300" width="26.7109375" style="2" customWidth="1"/>
    <col min="12301" max="12301" width="27.85546875" style="2" customWidth="1"/>
    <col min="12302" max="12302" width="29.42578125" style="2" customWidth="1"/>
    <col min="12303" max="12303" width="12.7109375" style="2" bestFit="1" customWidth="1"/>
    <col min="12304" max="12548" width="8.85546875" style="2"/>
    <col min="12549" max="12549" width="20.5703125" style="2" customWidth="1"/>
    <col min="12550" max="12550" width="15.85546875" style="2" customWidth="1"/>
    <col min="12551" max="12551" width="29.5703125" style="2" customWidth="1"/>
    <col min="12552" max="12552" width="26.5703125" style="2" customWidth="1"/>
    <col min="12553" max="12553" width="34.85546875" style="2" customWidth="1"/>
    <col min="12554" max="12554" width="25" style="2" customWidth="1"/>
    <col min="12555" max="12556" width="26.7109375" style="2" customWidth="1"/>
    <col min="12557" max="12557" width="27.85546875" style="2" customWidth="1"/>
    <col min="12558" max="12558" width="29.42578125" style="2" customWidth="1"/>
    <col min="12559" max="12559" width="12.7109375" style="2" bestFit="1" customWidth="1"/>
    <col min="12560" max="12804" width="8.85546875" style="2"/>
    <col min="12805" max="12805" width="20.5703125" style="2" customWidth="1"/>
    <col min="12806" max="12806" width="15.85546875" style="2" customWidth="1"/>
    <col min="12807" max="12807" width="29.5703125" style="2" customWidth="1"/>
    <col min="12808" max="12808" width="26.5703125" style="2" customWidth="1"/>
    <col min="12809" max="12809" width="34.85546875" style="2" customWidth="1"/>
    <col min="12810" max="12810" width="25" style="2" customWidth="1"/>
    <col min="12811" max="12812" width="26.7109375" style="2" customWidth="1"/>
    <col min="12813" max="12813" width="27.85546875" style="2" customWidth="1"/>
    <col min="12814" max="12814" width="29.42578125" style="2" customWidth="1"/>
    <col min="12815" max="12815" width="12.7109375" style="2" bestFit="1" customWidth="1"/>
    <col min="12816" max="13060" width="8.85546875" style="2"/>
    <col min="13061" max="13061" width="20.5703125" style="2" customWidth="1"/>
    <col min="13062" max="13062" width="15.85546875" style="2" customWidth="1"/>
    <col min="13063" max="13063" width="29.5703125" style="2" customWidth="1"/>
    <col min="13064" max="13064" width="26.5703125" style="2" customWidth="1"/>
    <col min="13065" max="13065" width="34.85546875" style="2" customWidth="1"/>
    <col min="13066" max="13066" width="25" style="2" customWidth="1"/>
    <col min="13067" max="13068" width="26.7109375" style="2" customWidth="1"/>
    <col min="13069" max="13069" width="27.85546875" style="2" customWidth="1"/>
    <col min="13070" max="13070" width="29.42578125" style="2" customWidth="1"/>
    <col min="13071" max="13071" width="12.7109375" style="2" bestFit="1" customWidth="1"/>
    <col min="13072" max="13316" width="8.85546875" style="2"/>
    <col min="13317" max="13317" width="20.5703125" style="2" customWidth="1"/>
    <col min="13318" max="13318" width="15.85546875" style="2" customWidth="1"/>
    <col min="13319" max="13319" width="29.5703125" style="2" customWidth="1"/>
    <col min="13320" max="13320" width="26.5703125" style="2" customWidth="1"/>
    <col min="13321" max="13321" width="34.85546875" style="2" customWidth="1"/>
    <col min="13322" max="13322" width="25" style="2" customWidth="1"/>
    <col min="13323" max="13324" width="26.7109375" style="2" customWidth="1"/>
    <col min="13325" max="13325" width="27.85546875" style="2" customWidth="1"/>
    <col min="13326" max="13326" width="29.42578125" style="2" customWidth="1"/>
    <col min="13327" max="13327" width="12.7109375" style="2" bestFit="1" customWidth="1"/>
    <col min="13328" max="13572" width="8.85546875" style="2"/>
    <col min="13573" max="13573" width="20.5703125" style="2" customWidth="1"/>
    <col min="13574" max="13574" width="15.85546875" style="2" customWidth="1"/>
    <col min="13575" max="13575" width="29.5703125" style="2" customWidth="1"/>
    <col min="13576" max="13576" width="26.5703125" style="2" customWidth="1"/>
    <col min="13577" max="13577" width="34.85546875" style="2" customWidth="1"/>
    <col min="13578" max="13578" width="25" style="2" customWidth="1"/>
    <col min="13579" max="13580" width="26.7109375" style="2" customWidth="1"/>
    <col min="13581" max="13581" width="27.85546875" style="2" customWidth="1"/>
    <col min="13582" max="13582" width="29.42578125" style="2" customWidth="1"/>
    <col min="13583" max="13583" width="12.7109375" style="2" bestFit="1" customWidth="1"/>
    <col min="13584" max="13828" width="8.85546875" style="2"/>
    <col min="13829" max="13829" width="20.5703125" style="2" customWidth="1"/>
    <col min="13830" max="13830" width="15.85546875" style="2" customWidth="1"/>
    <col min="13831" max="13831" width="29.5703125" style="2" customWidth="1"/>
    <col min="13832" max="13832" width="26.5703125" style="2" customWidth="1"/>
    <col min="13833" max="13833" width="34.85546875" style="2" customWidth="1"/>
    <col min="13834" max="13834" width="25" style="2" customWidth="1"/>
    <col min="13835" max="13836" width="26.7109375" style="2" customWidth="1"/>
    <col min="13837" max="13837" width="27.85546875" style="2" customWidth="1"/>
    <col min="13838" max="13838" width="29.42578125" style="2" customWidth="1"/>
    <col min="13839" max="13839" width="12.7109375" style="2" bestFit="1" customWidth="1"/>
    <col min="13840" max="14084" width="8.85546875" style="2"/>
    <col min="14085" max="14085" width="20.5703125" style="2" customWidth="1"/>
    <col min="14086" max="14086" width="15.85546875" style="2" customWidth="1"/>
    <col min="14087" max="14087" width="29.5703125" style="2" customWidth="1"/>
    <col min="14088" max="14088" width="26.5703125" style="2" customWidth="1"/>
    <col min="14089" max="14089" width="34.85546875" style="2" customWidth="1"/>
    <col min="14090" max="14090" width="25" style="2" customWidth="1"/>
    <col min="14091" max="14092" width="26.7109375" style="2" customWidth="1"/>
    <col min="14093" max="14093" width="27.85546875" style="2" customWidth="1"/>
    <col min="14094" max="14094" width="29.42578125" style="2" customWidth="1"/>
    <col min="14095" max="14095" width="12.7109375" style="2" bestFit="1" customWidth="1"/>
    <col min="14096" max="14340" width="8.85546875" style="2"/>
    <col min="14341" max="14341" width="20.5703125" style="2" customWidth="1"/>
    <col min="14342" max="14342" width="15.85546875" style="2" customWidth="1"/>
    <col min="14343" max="14343" width="29.5703125" style="2" customWidth="1"/>
    <col min="14344" max="14344" width="26.5703125" style="2" customWidth="1"/>
    <col min="14345" max="14345" width="34.85546875" style="2" customWidth="1"/>
    <col min="14346" max="14346" width="25" style="2" customWidth="1"/>
    <col min="14347" max="14348" width="26.7109375" style="2" customWidth="1"/>
    <col min="14349" max="14349" width="27.85546875" style="2" customWidth="1"/>
    <col min="14350" max="14350" width="29.42578125" style="2" customWidth="1"/>
    <col min="14351" max="14351" width="12.7109375" style="2" bestFit="1" customWidth="1"/>
    <col min="14352" max="14596" width="8.85546875" style="2"/>
    <col min="14597" max="14597" width="20.5703125" style="2" customWidth="1"/>
    <col min="14598" max="14598" width="15.85546875" style="2" customWidth="1"/>
    <col min="14599" max="14599" width="29.5703125" style="2" customWidth="1"/>
    <col min="14600" max="14600" width="26.5703125" style="2" customWidth="1"/>
    <col min="14601" max="14601" width="34.85546875" style="2" customWidth="1"/>
    <col min="14602" max="14602" width="25" style="2" customWidth="1"/>
    <col min="14603" max="14604" width="26.7109375" style="2" customWidth="1"/>
    <col min="14605" max="14605" width="27.85546875" style="2" customWidth="1"/>
    <col min="14606" max="14606" width="29.42578125" style="2" customWidth="1"/>
    <col min="14607" max="14607" width="12.7109375" style="2" bestFit="1" customWidth="1"/>
    <col min="14608" max="14852" width="8.85546875" style="2"/>
    <col min="14853" max="14853" width="20.5703125" style="2" customWidth="1"/>
    <col min="14854" max="14854" width="15.85546875" style="2" customWidth="1"/>
    <col min="14855" max="14855" width="29.5703125" style="2" customWidth="1"/>
    <col min="14856" max="14856" width="26.5703125" style="2" customWidth="1"/>
    <col min="14857" max="14857" width="34.85546875" style="2" customWidth="1"/>
    <col min="14858" max="14858" width="25" style="2" customWidth="1"/>
    <col min="14859" max="14860" width="26.7109375" style="2" customWidth="1"/>
    <col min="14861" max="14861" width="27.85546875" style="2" customWidth="1"/>
    <col min="14862" max="14862" width="29.42578125" style="2" customWidth="1"/>
    <col min="14863" max="14863" width="12.7109375" style="2" bestFit="1" customWidth="1"/>
    <col min="14864" max="15108" width="8.85546875" style="2"/>
    <col min="15109" max="15109" width="20.5703125" style="2" customWidth="1"/>
    <col min="15110" max="15110" width="15.85546875" style="2" customWidth="1"/>
    <col min="15111" max="15111" width="29.5703125" style="2" customWidth="1"/>
    <col min="15112" max="15112" width="26.5703125" style="2" customWidth="1"/>
    <col min="15113" max="15113" width="34.85546875" style="2" customWidth="1"/>
    <col min="15114" max="15114" width="25" style="2" customWidth="1"/>
    <col min="15115" max="15116" width="26.7109375" style="2" customWidth="1"/>
    <col min="15117" max="15117" width="27.85546875" style="2" customWidth="1"/>
    <col min="15118" max="15118" width="29.42578125" style="2" customWidth="1"/>
    <col min="15119" max="15119" width="12.7109375" style="2" bestFit="1" customWidth="1"/>
    <col min="15120" max="15364" width="8.85546875" style="2"/>
    <col min="15365" max="15365" width="20.5703125" style="2" customWidth="1"/>
    <col min="15366" max="15366" width="15.85546875" style="2" customWidth="1"/>
    <col min="15367" max="15367" width="29.5703125" style="2" customWidth="1"/>
    <col min="15368" max="15368" width="26.5703125" style="2" customWidth="1"/>
    <col min="15369" max="15369" width="34.85546875" style="2" customWidth="1"/>
    <col min="15370" max="15370" width="25" style="2" customWidth="1"/>
    <col min="15371" max="15372" width="26.7109375" style="2" customWidth="1"/>
    <col min="15373" max="15373" width="27.85546875" style="2" customWidth="1"/>
    <col min="15374" max="15374" width="29.42578125" style="2" customWidth="1"/>
    <col min="15375" max="15375" width="12.7109375" style="2" bestFit="1" customWidth="1"/>
    <col min="15376" max="15620" width="8.85546875" style="2"/>
    <col min="15621" max="15621" width="20.5703125" style="2" customWidth="1"/>
    <col min="15622" max="15622" width="15.85546875" style="2" customWidth="1"/>
    <col min="15623" max="15623" width="29.5703125" style="2" customWidth="1"/>
    <col min="15624" max="15624" width="26.5703125" style="2" customWidth="1"/>
    <col min="15625" max="15625" width="34.85546875" style="2" customWidth="1"/>
    <col min="15626" max="15626" width="25" style="2" customWidth="1"/>
    <col min="15627" max="15628" width="26.7109375" style="2" customWidth="1"/>
    <col min="15629" max="15629" width="27.85546875" style="2" customWidth="1"/>
    <col min="15630" max="15630" width="29.42578125" style="2" customWidth="1"/>
    <col min="15631" max="15631" width="12.7109375" style="2" bestFit="1" customWidth="1"/>
    <col min="15632" max="15876" width="8.85546875" style="2"/>
    <col min="15877" max="15877" width="20.5703125" style="2" customWidth="1"/>
    <col min="15878" max="15878" width="15.85546875" style="2" customWidth="1"/>
    <col min="15879" max="15879" width="29.5703125" style="2" customWidth="1"/>
    <col min="15880" max="15880" width="26.5703125" style="2" customWidth="1"/>
    <col min="15881" max="15881" width="34.85546875" style="2" customWidth="1"/>
    <col min="15882" max="15882" width="25" style="2" customWidth="1"/>
    <col min="15883" max="15884" width="26.7109375" style="2" customWidth="1"/>
    <col min="15885" max="15885" width="27.85546875" style="2" customWidth="1"/>
    <col min="15886" max="15886" width="29.42578125" style="2" customWidth="1"/>
    <col min="15887" max="15887" width="12.7109375" style="2" bestFit="1" customWidth="1"/>
    <col min="15888" max="16132" width="8.85546875" style="2"/>
    <col min="16133" max="16133" width="20.5703125" style="2" customWidth="1"/>
    <col min="16134" max="16134" width="15.85546875" style="2" customWidth="1"/>
    <col min="16135" max="16135" width="29.5703125" style="2" customWidth="1"/>
    <col min="16136" max="16136" width="26.5703125" style="2" customWidth="1"/>
    <col min="16137" max="16137" width="34.85546875" style="2" customWidth="1"/>
    <col min="16138" max="16138" width="25" style="2" customWidth="1"/>
    <col min="16139" max="16140" width="26.7109375" style="2" customWidth="1"/>
    <col min="16141" max="16141" width="27.85546875" style="2" customWidth="1"/>
    <col min="16142" max="16142" width="29.42578125" style="2" customWidth="1"/>
    <col min="16143" max="16143" width="12.7109375" style="2" bestFit="1" customWidth="1"/>
    <col min="16144" max="16384" width="8.85546875" style="2"/>
  </cols>
  <sheetData>
    <row r="2" spans="1:60" ht="30.75" customHeight="1" thickBot="1">
      <c r="B2" s="506" t="s">
        <v>75</v>
      </c>
      <c r="C2" s="507"/>
      <c r="D2" s="507"/>
      <c r="E2" s="507"/>
      <c r="F2" s="507"/>
      <c r="G2" s="507"/>
      <c r="H2" s="507"/>
      <c r="I2" s="507"/>
      <c r="J2" s="507"/>
      <c r="K2" s="507"/>
      <c r="L2" s="507"/>
      <c r="M2" s="507"/>
      <c r="N2" s="508"/>
      <c r="O2" s="274"/>
      <c r="P2" s="424" t="s">
        <v>210</v>
      </c>
    </row>
    <row r="3" spans="1:60" s="11" customFormat="1" ht="39" customHeight="1">
      <c r="A3" s="196"/>
      <c r="B3" s="509" t="s">
        <v>27</v>
      </c>
      <c r="C3" s="145" t="s">
        <v>16</v>
      </c>
      <c r="D3" s="146" t="s">
        <v>222</v>
      </c>
      <c r="E3" s="147" t="s">
        <v>29</v>
      </c>
      <c r="F3" s="146" t="s">
        <v>221</v>
      </c>
      <c r="G3" s="148"/>
      <c r="H3" s="187" t="s">
        <v>30</v>
      </c>
      <c r="I3" s="522">
        <v>45137</v>
      </c>
      <c r="J3" s="523"/>
      <c r="K3" s="516" t="s">
        <v>206</v>
      </c>
      <c r="L3" s="517"/>
      <c r="M3" s="189">
        <v>46779</v>
      </c>
      <c r="N3" s="190" t="str">
        <f>"FY"&amp;" "&amp;'CHIMES Inflation Calculation'!C21</f>
        <v>FY 2028</v>
      </c>
      <c r="O3" s="307"/>
      <c r="P3" s="423" t="s">
        <v>82</v>
      </c>
      <c r="Q3" s="420"/>
      <c r="R3" s="420"/>
      <c r="S3" s="15"/>
      <c r="T3" s="15"/>
      <c r="U3" s="15"/>
      <c r="V3" s="15"/>
      <c r="W3" s="15"/>
      <c r="X3" s="16"/>
      <c r="Y3" s="196"/>
      <c r="Z3" s="196"/>
      <c r="AA3" s="196"/>
      <c r="AB3" s="196"/>
      <c r="AC3" s="196"/>
      <c r="AD3" s="196"/>
      <c r="AE3" s="196"/>
      <c r="AF3" s="196"/>
      <c r="AG3" s="196"/>
      <c r="AH3" s="196"/>
      <c r="AI3" s="196"/>
      <c r="AJ3" s="196"/>
      <c r="AK3" s="196"/>
      <c r="AL3" s="196"/>
      <c r="AM3" s="196"/>
      <c r="AN3" s="196"/>
      <c r="AO3" s="196"/>
      <c r="AP3" s="196"/>
      <c r="AQ3" s="196"/>
      <c r="AR3" s="196"/>
      <c r="AS3" s="196"/>
      <c r="AT3" s="196"/>
      <c r="AU3" s="196"/>
      <c r="AV3" s="196"/>
      <c r="AW3" s="196"/>
      <c r="AX3" s="196"/>
      <c r="AY3" s="196"/>
      <c r="AZ3" s="196"/>
      <c r="BA3" s="196"/>
      <c r="BB3" s="196"/>
      <c r="BC3" s="196"/>
      <c r="BD3" s="196"/>
      <c r="BE3" s="196"/>
      <c r="BF3" s="196"/>
      <c r="BG3" s="196"/>
      <c r="BH3" s="196"/>
    </row>
    <row r="4" spans="1:60" s="22" customFormat="1" ht="54" customHeight="1">
      <c r="A4" s="75"/>
      <c r="B4" s="510"/>
      <c r="C4" s="149" t="s">
        <v>17</v>
      </c>
      <c r="D4" s="432">
        <v>4</v>
      </c>
      <c r="E4" s="142" t="s">
        <v>18</v>
      </c>
      <c r="F4" s="143"/>
      <c r="G4" s="144" t="s">
        <v>68</v>
      </c>
      <c r="H4" s="425" t="s">
        <v>77</v>
      </c>
      <c r="I4" s="141" t="s">
        <v>211</v>
      </c>
      <c r="J4" s="188">
        <v>2024</v>
      </c>
      <c r="K4" s="518" t="s">
        <v>45</v>
      </c>
      <c r="L4" s="519"/>
      <c r="M4" s="120">
        <v>46934</v>
      </c>
      <c r="N4" s="191" t="str">
        <f>"FY"&amp;" "&amp;'CHIMES Inflation Calculation'!E21</f>
        <v>FY 2028</v>
      </c>
      <c r="O4" s="307"/>
      <c r="P4" s="426" t="s">
        <v>214</v>
      </c>
      <c r="Q4" s="54"/>
      <c r="R4" s="54"/>
      <c r="S4" s="54"/>
      <c r="T4" s="54"/>
      <c r="U4" s="54"/>
      <c r="V4" s="54"/>
      <c r="W4" s="54"/>
      <c r="X4" s="53"/>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row>
    <row r="5" spans="1:60" s="22" customFormat="1" ht="70.5" customHeight="1" thickBot="1">
      <c r="A5" s="75"/>
      <c r="B5" s="511"/>
      <c r="C5" s="150" t="s">
        <v>7</v>
      </c>
      <c r="D5" s="151" t="s">
        <v>223</v>
      </c>
      <c r="E5" s="152" t="s">
        <v>124</v>
      </c>
      <c r="F5" s="514" t="s">
        <v>233</v>
      </c>
      <c r="G5" s="515"/>
      <c r="H5" s="515"/>
      <c r="I5" s="515"/>
      <c r="J5" s="515"/>
      <c r="K5" s="520" t="s">
        <v>73</v>
      </c>
      <c r="L5" s="521"/>
      <c r="M5" s="392">
        <f>'CHIMES Inflation Calculation'!A37</f>
        <v>1.1399999999999999</v>
      </c>
      <c r="N5" s="192"/>
      <c r="O5" s="308"/>
      <c r="P5" s="54"/>
      <c r="Q5" s="54"/>
      <c r="R5" s="54"/>
      <c r="S5" s="54"/>
      <c r="T5" s="54"/>
      <c r="U5" s="54"/>
      <c r="V5" s="54"/>
      <c r="W5" s="54"/>
      <c r="X5" s="53"/>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row>
    <row r="6" spans="1:60" ht="12" customHeight="1">
      <c r="B6" s="512"/>
      <c r="C6" s="513"/>
      <c r="D6" s="513"/>
      <c r="E6" s="513"/>
      <c r="F6" s="513"/>
      <c r="G6" s="513"/>
      <c r="H6" s="513"/>
      <c r="I6" s="513"/>
      <c r="J6" s="513"/>
      <c r="K6" s="513"/>
      <c r="L6" s="513"/>
      <c r="M6" s="513"/>
      <c r="N6" s="513"/>
      <c r="O6" s="276"/>
      <c r="P6" s="55"/>
      <c r="Q6" s="55"/>
      <c r="R6" s="56"/>
      <c r="S6" s="56"/>
      <c r="T6" s="56"/>
      <c r="U6" s="56"/>
      <c r="V6" s="56"/>
      <c r="W6" s="56"/>
    </row>
    <row r="7" spans="1:60" ht="12" customHeight="1" thickBot="1">
      <c r="A7" s="294"/>
      <c r="B7" s="295"/>
      <c r="C7" s="294"/>
      <c r="D7" s="294"/>
      <c r="E7" s="294"/>
      <c r="F7" s="294"/>
      <c r="G7" s="294"/>
      <c r="H7" s="294"/>
      <c r="I7" s="294"/>
      <c r="J7" s="294"/>
      <c r="K7" s="294"/>
      <c r="L7" s="294"/>
      <c r="M7" s="294"/>
      <c r="N7" s="294"/>
      <c r="O7" s="294"/>
      <c r="P7" s="312"/>
      <c r="Q7" s="55"/>
      <c r="R7" s="56"/>
      <c r="S7" s="56"/>
      <c r="T7" s="56"/>
      <c r="U7" s="56"/>
      <c r="V7" s="56"/>
      <c r="W7" s="56"/>
      <c r="Y7" s="274"/>
      <c r="Z7" s="274"/>
      <c r="AA7" s="274"/>
      <c r="AB7" s="274"/>
      <c r="AC7" s="274"/>
      <c r="AD7" s="274"/>
      <c r="AE7" s="274"/>
      <c r="AF7" s="274"/>
      <c r="AG7" s="274"/>
      <c r="AH7" s="274"/>
      <c r="AI7" s="274"/>
      <c r="AJ7" s="274"/>
      <c r="AK7" s="274"/>
      <c r="AL7" s="274"/>
      <c r="AM7" s="274"/>
      <c r="AN7" s="274"/>
      <c r="AO7" s="274"/>
      <c r="AP7" s="274"/>
      <c r="AQ7" s="274"/>
      <c r="AR7" s="274"/>
      <c r="AS7" s="274"/>
      <c r="AT7" s="274"/>
      <c r="AU7" s="274"/>
      <c r="AV7" s="274"/>
      <c r="AW7" s="274"/>
      <c r="AX7" s="274"/>
      <c r="AY7" s="274"/>
      <c r="AZ7" s="274"/>
      <c r="BA7" s="274"/>
      <c r="BB7" s="274"/>
      <c r="BC7" s="274"/>
      <c r="BD7" s="274"/>
      <c r="BE7" s="274"/>
      <c r="BF7" s="274"/>
      <c r="BG7" s="274"/>
      <c r="BH7" s="274"/>
    </row>
    <row r="8" spans="1:60" ht="68.25" customHeight="1">
      <c r="A8" s="294"/>
      <c r="B8" s="493" t="s">
        <v>0</v>
      </c>
      <c r="C8" s="488" t="s">
        <v>19</v>
      </c>
      <c r="D8" s="488" t="s">
        <v>20</v>
      </c>
      <c r="E8" s="488" t="s">
        <v>21</v>
      </c>
      <c r="F8" s="488" t="s">
        <v>22</v>
      </c>
      <c r="G8" s="524" t="s">
        <v>74</v>
      </c>
      <c r="H8" s="524" t="s">
        <v>23</v>
      </c>
      <c r="I8" s="527" t="s">
        <v>28</v>
      </c>
      <c r="J8" s="498" t="s">
        <v>102</v>
      </c>
      <c r="K8" s="499"/>
      <c r="L8" s="499"/>
      <c r="M8" s="500"/>
      <c r="N8" s="530" t="s">
        <v>168</v>
      </c>
      <c r="O8" s="313"/>
      <c r="P8" s="57"/>
      <c r="Q8" s="422" t="s">
        <v>160</v>
      </c>
      <c r="R8" s="379"/>
      <c r="S8" s="379"/>
      <c r="T8" s="379"/>
      <c r="U8" s="379"/>
      <c r="V8" s="379"/>
      <c r="W8" s="379"/>
      <c r="X8" s="379"/>
      <c r="Y8" s="380"/>
      <c r="Z8" s="380"/>
      <c r="AA8" s="380"/>
      <c r="AB8" s="380"/>
      <c r="AC8" s="381"/>
      <c r="AD8" s="381"/>
      <c r="AE8" s="381"/>
      <c r="AF8" s="381"/>
      <c r="AG8" s="381"/>
      <c r="AH8" s="381"/>
      <c r="AI8" s="381"/>
      <c r="AJ8" s="381"/>
      <c r="AK8" s="381"/>
      <c r="AL8" s="382"/>
    </row>
    <row r="9" spans="1:60" ht="68.25" customHeight="1">
      <c r="A9" s="294"/>
      <c r="B9" s="533"/>
      <c r="C9" s="489"/>
      <c r="D9" s="489"/>
      <c r="E9" s="489"/>
      <c r="F9" s="489"/>
      <c r="G9" s="525"/>
      <c r="H9" s="525"/>
      <c r="I9" s="528"/>
      <c r="J9" s="476" t="s">
        <v>100</v>
      </c>
      <c r="K9" s="477"/>
      <c r="L9" s="478" t="s">
        <v>101</v>
      </c>
      <c r="M9" s="479"/>
      <c r="N9" s="531"/>
      <c r="O9" s="313"/>
      <c r="P9" s="291"/>
      <c r="Q9" s="442" t="s">
        <v>209</v>
      </c>
      <c r="R9" s="443"/>
      <c r="S9" s="443"/>
      <c r="T9" s="443"/>
      <c r="U9" s="443"/>
      <c r="V9" s="443"/>
      <c r="W9" s="443"/>
      <c r="X9" s="443"/>
      <c r="Y9" s="443"/>
      <c r="Z9" s="443"/>
      <c r="AA9" s="443"/>
      <c r="AB9" s="443"/>
      <c r="AC9" s="443"/>
      <c r="AD9" s="443"/>
      <c r="AE9" s="443"/>
      <c r="AF9" s="443"/>
      <c r="AG9" s="443"/>
      <c r="AH9" s="443"/>
      <c r="AI9" s="443"/>
      <c r="AJ9" s="443"/>
      <c r="AK9" s="443"/>
      <c r="AL9" s="444"/>
      <c r="AM9" s="276"/>
      <c r="AN9" s="276"/>
      <c r="AO9" s="276"/>
      <c r="AP9" s="276"/>
      <c r="AQ9" s="276"/>
      <c r="AR9" s="276"/>
      <c r="AS9" s="276"/>
      <c r="AT9" s="276"/>
      <c r="AU9" s="276"/>
      <c r="AV9" s="276"/>
      <c r="AW9" s="276"/>
      <c r="AX9" s="276"/>
      <c r="AY9" s="276"/>
      <c r="AZ9" s="276"/>
      <c r="BA9" s="276"/>
      <c r="BB9" s="276"/>
    </row>
    <row r="10" spans="1:60" ht="28.5" customHeight="1" thickBot="1">
      <c r="A10" s="294"/>
      <c r="B10" s="534"/>
      <c r="C10" s="490"/>
      <c r="D10" s="490"/>
      <c r="E10" s="490"/>
      <c r="F10" s="490"/>
      <c r="G10" s="490"/>
      <c r="H10" s="526"/>
      <c r="I10" s="529"/>
      <c r="J10" s="353" t="s">
        <v>103</v>
      </c>
      <c r="K10" s="178"/>
      <c r="L10" s="178" t="s">
        <v>103</v>
      </c>
      <c r="M10" s="354"/>
      <c r="N10" s="532"/>
      <c r="O10" s="314"/>
      <c r="P10" s="57"/>
      <c r="Q10" s="445"/>
      <c r="R10" s="446"/>
      <c r="S10" s="446"/>
      <c r="T10" s="446"/>
      <c r="U10" s="446"/>
      <c r="V10" s="446"/>
      <c r="W10" s="446"/>
      <c r="X10" s="446"/>
      <c r="Y10" s="446"/>
      <c r="Z10" s="446"/>
      <c r="AA10" s="446"/>
      <c r="AB10" s="446"/>
      <c r="AC10" s="446"/>
      <c r="AD10" s="446"/>
      <c r="AE10" s="446"/>
      <c r="AF10" s="446"/>
      <c r="AG10" s="446"/>
      <c r="AH10" s="446"/>
      <c r="AI10" s="446"/>
      <c r="AJ10" s="446"/>
      <c r="AK10" s="446"/>
      <c r="AL10" s="447"/>
    </row>
    <row r="11" spans="1:60" ht="15" customHeight="1">
      <c r="A11" s="294"/>
      <c r="B11" s="509" t="s">
        <v>88</v>
      </c>
      <c r="C11" s="412" t="s">
        <v>85</v>
      </c>
      <c r="D11" s="133" t="s">
        <v>94</v>
      </c>
      <c r="E11" s="134"/>
      <c r="F11" s="135">
        <v>9350149</v>
      </c>
      <c r="G11" s="135">
        <v>954650.47</v>
      </c>
      <c r="H11" s="10">
        <f t="shared" ref="H11:H16" si="0">G11+F11</f>
        <v>10304799.470000001</v>
      </c>
      <c r="I11" s="393">
        <f t="shared" ref="I11:I16" si="1">H11*$M$5</f>
        <v>11747471.3958</v>
      </c>
      <c r="J11" s="340">
        <v>1</v>
      </c>
      <c r="K11" s="10">
        <f>I11*J11</f>
        <v>11747471.3958</v>
      </c>
      <c r="L11" s="177">
        <f>1-J11</f>
        <v>0</v>
      </c>
      <c r="M11" s="341">
        <f>L11*I11</f>
        <v>0</v>
      </c>
      <c r="N11" s="362"/>
      <c r="O11" s="295"/>
      <c r="P11" s="288"/>
      <c r="Q11" s="370"/>
      <c r="R11" s="371"/>
      <c r="S11" s="371"/>
      <c r="T11" s="371"/>
      <c r="U11" s="371"/>
      <c r="V11" s="371"/>
      <c r="W11" s="371"/>
      <c r="X11" s="371"/>
      <c r="Y11" s="372"/>
      <c r="Z11" s="372"/>
      <c r="AA11" s="372"/>
      <c r="AB11" s="372"/>
      <c r="AC11" s="290"/>
      <c r="AD11" s="290"/>
      <c r="AE11" s="290"/>
      <c r="AF11" s="290"/>
      <c r="AG11" s="290"/>
      <c r="AH11" s="290"/>
      <c r="AI11" s="290"/>
      <c r="AJ11" s="290"/>
      <c r="AK11" s="290"/>
      <c r="AL11" s="290"/>
    </row>
    <row r="12" spans="1:60" ht="15" customHeight="1">
      <c r="A12" s="294"/>
      <c r="B12" s="535"/>
      <c r="C12" s="4"/>
      <c r="D12" s="137" t="s">
        <v>94</v>
      </c>
      <c r="E12" s="434" t="s">
        <v>228</v>
      </c>
      <c r="F12" s="138"/>
      <c r="G12" s="138">
        <v>573940</v>
      </c>
      <c r="H12" s="3">
        <f t="shared" si="0"/>
        <v>573940</v>
      </c>
      <c r="I12" s="360">
        <f t="shared" si="1"/>
        <v>654291.6</v>
      </c>
      <c r="J12" s="364">
        <v>1</v>
      </c>
      <c r="K12" s="3">
        <f t="shared" ref="K12:K16" si="2">I12*J12</f>
        <v>654291.6</v>
      </c>
      <c r="L12" s="153">
        <f t="shared" ref="L12:L16" si="3">1-J12</f>
        <v>0</v>
      </c>
      <c r="M12" s="365">
        <f t="shared" ref="M12:M16" si="4">L12*I12</f>
        <v>0</v>
      </c>
      <c r="N12" s="136"/>
      <c r="O12" s="295"/>
      <c r="P12" s="122"/>
      <c r="Q12" s="373"/>
      <c r="R12" s="374"/>
      <c r="S12" s="374"/>
      <c r="T12" s="374"/>
      <c r="U12" s="374"/>
      <c r="V12" s="374"/>
      <c r="W12" s="375"/>
      <c r="X12" s="372"/>
      <c r="Y12" s="372"/>
      <c r="Z12" s="372"/>
      <c r="AA12" s="372"/>
      <c r="AB12" s="372"/>
      <c r="AC12" s="290"/>
      <c r="AD12" s="290"/>
      <c r="AE12" s="290"/>
      <c r="AF12" s="290"/>
      <c r="AG12" s="290"/>
      <c r="AH12" s="290"/>
      <c r="AI12" s="290"/>
      <c r="AJ12" s="290"/>
      <c r="AK12" s="290"/>
      <c r="AL12" s="290"/>
    </row>
    <row r="13" spans="1:60">
      <c r="A13" s="294"/>
      <c r="B13" s="504"/>
      <c r="C13" s="4"/>
      <c r="D13" s="124" t="s">
        <v>94</v>
      </c>
      <c r="E13" s="334" t="s">
        <v>229</v>
      </c>
      <c r="F13" s="119"/>
      <c r="G13" s="119">
        <v>1849</v>
      </c>
      <c r="H13" s="3">
        <f t="shared" si="0"/>
        <v>1849</v>
      </c>
      <c r="I13" s="360">
        <f t="shared" si="1"/>
        <v>2107.8599999999997</v>
      </c>
      <c r="J13" s="364">
        <v>1</v>
      </c>
      <c r="K13" s="3">
        <f t="shared" si="2"/>
        <v>2107.8599999999997</v>
      </c>
      <c r="L13" s="153">
        <f t="shared" si="3"/>
        <v>0</v>
      </c>
      <c r="M13" s="365">
        <f t="shared" si="4"/>
        <v>0</v>
      </c>
      <c r="N13" s="136"/>
      <c r="O13" s="295"/>
      <c r="P13" s="59"/>
      <c r="Q13" s="289"/>
      <c r="R13" s="383"/>
      <c r="S13" s="332"/>
      <c r="T13" s="332"/>
      <c r="U13" s="332"/>
      <c r="V13" s="332"/>
      <c r="W13" s="328"/>
      <c r="X13" s="290"/>
      <c r="Y13" s="290"/>
      <c r="Z13" s="290"/>
      <c r="AA13" s="290"/>
      <c r="AB13" s="290"/>
      <c r="AC13" s="290"/>
      <c r="AD13" s="290"/>
      <c r="AE13" s="290"/>
      <c r="AF13" s="290"/>
      <c r="AG13" s="290"/>
      <c r="AH13" s="290"/>
      <c r="AI13" s="290"/>
      <c r="AJ13" s="290"/>
      <c r="AK13" s="290"/>
      <c r="AL13" s="290"/>
    </row>
    <row r="14" spans="1:60">
      <c r="A14" s="294"/>
      <c r="B14" s="504"/>
      <c r="C14" s="4"/>
      <c r="D14" s="124" t="s">
        <v>94</v>
      </c>
      <c r="E14" s="334" t="s">
        <v>230</v>
      </c>
      <c r="F14" s="119"/>
      <c r="G14" s="119">
        <v>73499</v>
      </c>
      <c r="H14" s="3">
        <f t="shared" si="0"/>
        <v>73499</v>
      </c>
      <c r="I14" s="360">
        <f t="shared" si="1"/>
        <v>83788.859999999986</v>
      </c>
      <c r="J14" s="364">
        <v>1</v>
      </c>
      <c r="K14" s="3">
        <f t="shared" si="2"/>
        <v>83788.859999999986</v>
      </c>
      <c r="L14" s="153">
        <f t="shared" si="3"/>
        <v>0</v>
      </c>
      <c r="M14" s="365">
        <f t="shared" si="4"/>
        <v>0</v>
      </c>
      <c r="N14" s="136"/>
      <c r="O14" s="295"/>
      <c r="P14" s="59"/>
      <c r="Q14" s="59"/>
      <c r="R14" s="60"/>
      <c r="S14" s="58"/>
      <c r="T14" s="58"/>
      <c r="U14" s="58"/>
      <c r="V14" s="58"/>
      <c r="W14" s="56"/>
    </row>
    <row r="15" spans="1:60">
      <c r="A15" s="294"/>
      <c r="B15" s="504"/>
      <c r="C15" s="4"/>
      <c r="D15" s="124" t="s">
        <v>94</v>
      </c>
      <c r="E15" s="67" t="s">
        <v>231</v>
      </c>
      <c r="F15" s="119"/>
      <c r="G15" s="119">
        <v>10920</v>
      </c>
      <c r="H15" s="3">
        <f t="shared" si="0"/>
        <v>10920</v>
      </c>
      <c r="I15" s="360">
        <f t="shared" si="1"/>
        <v>12448.8</v>
      </c>
      <c r="J15" s="364">
        <v>1</v>
      </c>
      <c r="K15" s="3">
        <f t="shared" si="2"/>
        <v>12448.8</v>
      </c>
      <c r="L15" s="153">
        <f t="shared" si="3"/>
        <v>0</v>
      </c>
      <c r="M15" s="365">
        <f t="shared" si="4"/>
        <v>0</v>
      </c>
      <c r="N15" s="136"/>
      <c r="O15" s="295"/>
      <c r="P15" s="59"/>
      <c r="Q15" s="61"/>
      <c r="R15" s="62"/>
      <c r="S15" s="58"/>
      <c r="T15" s="58"/>
      <c r="U15" s="58"/>
      <c r="V15" s="58"/>
      <c r="W15" s="56"/>
    </row>
    <row r="16" spans="1:60">
      <c r="A16" s="294"/>
      <c r="B16" s="504"/>
      <c r="C16" s="4"/>
      <c r="D16" s="124" t="s">
        <v>94</v>
      </c>
      <c r="E16" s="66" t="s">
        <v>232</v>
      </c>
      <c r="F16" s="119"/>
      <c r="G16" s="119">
        <v>357950</v>
      </c>
      <c r="H16" s="3">
        <f t="shared" si="0"/>
        <v>357950</v>
      </c>
      <c r="I16" s="360">
        <f t="shared" si="1"/>
        <v>408062.99999999994</v>
      </c>
      <c r="J16" s="364">
        <v>1</v>
      </c>
      <c r="K16" s="3">
        <f t="shared" si="2"/>
        <v>408062.99999999994</v>
      </c>
      <c r="L16" s="153">
        <f t="shared" si="3"/>
        <v>0</v>
      </c>
      <c r="M16" s="365">
        <f t="shared" si="4"/>
        <v>0</v>
      </c>
      <c r="N16" s="136"/>
      <c r="O16" s="295"/>
      <c r="P16" s="59"/>
      <c r="Q16" s="61"/>
      <c r="R16" s="62"/>
      <c r="S16" s="58"/>
      <c r="T16" s="58"/>
      <c r="U16" s="58"/>
      <c r="V16" s="58"/>
      <c r="W16" s="56"/>
    </row>
    <row r="17" spans="1:60" ht="13.5" thickBot="1">
      <c r="A17" s="294"/>
      <c r="B17" s="504"/>
      <c r="C17" s="6"/>
      <c r="D17" s="154"/>
      <c r="E17" s="7"/>
      <c r="F17" s="121"/>
      <c r="G17" s="118"/>
      <c r="H17" s="139"/>
      <c r="I17" s="360"/>
      <c r="J17" s="366"/>
      <c r="K17" s="139"/>
      <c r="L17" s="155"/>
      <c r="M17" s="367"/>
      <c r="N17" s="363"/>
      <c r="O17" s="295"/>
      <c r="P17" s="59"/>
      <c r="Q17" s="61"/>
      <c r="R17" s="62"/>
      <c r="S17" s="58"/>
      <c r="T17" s="58"/>
      <c r="U17" s="58"/>
      <c r="V17" s="58"/>
      <c r="W17" s="56"/>
    </row>
    <row r="18" spans="1:60" ht="27.95" customHeight="1" thickBot="1">
      <c r="A18" s="294"/>
      <c r="B18" s="504"/>
      <c r="C18" s="210" t="s">
        <v>125</v>
      </c>
      <c r="D18" s="156"/>
      <c r="E18" s="157"/>
      <c r="F18" s="140">
        <f>SUM(F11:F17)</f>
        <v>9350149</v>
      </c>
      <c r="G18" s="140">
        <f>SUM(G11:G17)</f>
        <v>1972808.47</v>
      </c>
      <c r="H18" s="140">
        <f>SUM(H11:H17)</f>
        <v>11322957.470000001</v>
      </c>
      <c r="I18" s="433">
        <f>SUM(I11:I17)</f>
        <v>12908171.515799999</v>
      </c>
      <c r="J18" s="537">
        <f>SUM(K11:K17)</f>
        <v>12908171.515799999</v>
      </c>
      <c r="K18" s="459"/>
      <c r="L18" s="538">
        <f>SUM(M11:M17)</f>
        <v>0</v>
      </c>
      <c r="M18" s="461"/>
      <c r="N18" s="352">
        <f>IF(AND(I18&gt;0,I18&lt;1000000),ROUNDUP(I18,-4),IF(AND(I18&gt;=1000000,I18&lt;=100000000),ROUNDUP(I18,-5),IF(I18&gt;100000000,ROUNDUP(I18,-6),0)))</f>
        <v>13000000</v>
      </c>
      <c r="O18" s="315"/>
      <c r="P18" s="80" t="s">
        <v>57</v>
      </c>
      <c r="Q18" s="421" t="s">
        <v>203</v>
      </c>
      <c r="R18" s="56"/>
      <c r="S18" s="56"/>
      <c r="T18" s="56"/>
      <c r="U18" s="56"/>
      <c r="V18" s="56"/>
      <c r="W18" s="56"/>
    </row>
    <row r="19" spans="1:60" ht="14.1" customHeight="1" thickBot="1">
      <c r="A19" s="294"/>
      <c r="B19" s="504"/>
      <c r="C19" s="8"/>
      <c r="D19" s="8"/>
      <c r="E19" s="8"/>
      <c r="F19" s="8"/>
      <c r="G19" s="8"/>
      <c r="H19" s="9"/>
      <c r="I19" s="8"/>
      <c r="J19" s="8"/>
      <c r="K19" s="8"/>
      <c r="L19" s="8"/>
      <c r="M19" s="8"/>
      <c r="N19" s="233"/>
      <c r="O19" s="294"/>
      <c r="P19" s="56"/>
      <c r="Q19" s="56"/>
      <c r="R19" s="56"/>
      <c r="S19" s="56"/>
      <c r="T19" s="56"/>
      <c r="U19" s="56"/>
      <c r="V19" s="56"/>
      <c r="W19" s="56"/>
    </row>
    <row r="20" spans="1:60" ht="15" customHeight="1">
      <c r="A20" s="294"/>
      <c r="B20" s="504"/>
      <c r="C20" s="410" t="s">
        <v>87</v>
      </c>
      <c r="D20" s="125" t="s">
        <v>114</v>
      </c>
      <c r="E20" s="66" t="s">
        <v>234</v>
      </c>
      <c r="F20" s="119">
        <v>674146</v>
      </c>
      <c r="G20" s="116"/>
      <c r="H20" s="3">
        <f>G20+F20</f>
        <v>674146</v>
      </c>
      <c r="I20" s="360">
        <f>H20*$M$5</f>
        <v>768526.44</v>
      </c>
      <c r="J20" s="340">
        <v>1</v>
      </c>
      <c r="K20" s="10">
        <f>I20*J20</f>
        <v>768526.44</v>
      </c>
      <c r="L20" s="177">
        <f>1-J20</f>
        <v>0</v>
      </c>
      <c r="M20" s="341">
        <f>L20*I20</f>
        <v>0</v>
      </c>
      <c r="N20" s="136"/>
      <c r="O20" s="295"/>
      <c r="P20" s="59"/>
      <c r="Q20" s="61"/>
      <c r="R20" s="62"/>
      <c r="S20" s="58"/>
      <c r="T20" s="58"/>
      <c r="U20" s="58"/>
      <c r="V20" s="58"/>
      <c r="W20" s="56"/>
    </row>
    <row r="21" spans="1:60">
      <c r="A21" s="294"/>
      <c r="B21" s="504"/>
      <c r="C21" s="4"/>
      <c r="D21" s="125"/>
      <c r="E21" s="5"/>
      <c r="F21" s="119"/>
      <c r="G21" s="116"/>
      <c r="H21" s="3">
        <f>G21+F21</f>
        <v>0</v>
      </c>
      <c r="I21" s="360">
        <f>H21*$M$5</f>
        <v>0</v>
      </c>
      <c r="J21" s="364"/>
      <c r="K21" s="3">
        <f>I21*J21</f>
        <v>0</v>
      </c>
      <c r="L21" s="153">
        <f>1-J21</f>
        <v>1</v>
      </c>
      <c r="M21" s="365">
        <f>L21*I21</f>
        <v>0</v>
      </c>
      <c r="N21" s="136"/>
      <c r="O21" s="295"/>
      <c r="P21" s="59"/>
      <c r="Q21" s="61"/>
      <c r="R21" s="62"/>
      <c r="S21" s="58"/>
      <c r="T21" s="58"/>
      <c r="U21" s="58"/>
      <c r="V21" s="58"/>
      <c r="W21" s="56"/>
    </row>
    <row r="22" spans="1:60" s="11" customFormat="1" ht="12.75" customHeight="1">
      <c r="A22" s="296"/>
      <c r="B22" s="504"/>
      <c r="C22" s="6"/>
      <c r="D22" s="125"/>
      <c r="E22" s="5"/>
      <c r="F22" s="121"/>
      <c r="G22" s="118"/>
      <c r="H22" s="3">
        <f>G22+F22</f>
        <v>0</v>
      </c>
      <c r="I22" s="360">
        <f>H22*$M$5</f>
        <v>0</v>
      </c>
      <c r="J22" s="364"/>
      <c r="K22" s="3">
        <f>I22*J22</f>
        <v>0</v>
      </c>
      <c r="L22" s="153">
        <f>1-J22</f>
        <v>1</v>
      </c>
      <c r="M22" s="365">
        <f>L22*I22</f>
        <v>0</v>
      </c>
      <c r="N22" s="368"/>
      <c r="O22" s="316"/>
      <c r="P22" s="462"/>
      <c r="Q22" s="462"/>
      <c r="R22" s="63"/>
      <c r="S22" s="63"/>
      <c r="T22" s="63"/>
      <c r="U22" s="63"/>
      <c r="V22" s="63"/>
      <c r="W22" s="15"/>
      <c r="X22" s="16"/>
      <c r="Y22" s="196"/>
      <c r="Z22" s="196"/>
      <c r="AA22" s="196"/>
      <c r="AB22" s="196"/>
      <c r="AC22" s="196"/>
      <c r="AD22" s="196"/>
      <c r="AE22" s="196"/>
      <c r="AF22" s="196"/>
      <c r="AG22" s="196"/>
      <c r="AH22" s="196"/>
      <c r="AI22" s="196"/>
      <c r="AJ22" s="196"/>
      <c r="AK22" s="196"/>
      <c r="AL22" s="196"/>
      <c r="AM22" s="196"/>
      <c r="AN22" s="196"/>
      <c r="AO22" s="196"/>
      <c r="AP22" s="196"/>
      <c r="AQ22" s="196"/>
      <c r="AR22" s="196"/>
      <c r="AS22" s="196"/>
      <c r="AT22" s="196"/>
      <c r="AU22" s="196"/>
      <c r="AV22" s="196"/>
      <c r="AW22" s="196"/>
      <c r="AX22" s="196"/>
      <c r="AY22" s="196"/>
      <c r="AZ22" s="196"/>
      <c r="BA22" s="196"/>
      <c r="BB22" s="196"/>
      <c r="BC22" s="196"/>
      <c r="BD22" s="196"/>
      <c r="BE22" s="196"/>
      <c r="BF22" s="196"/>
      <c r="BG22" s="196"/>
      <c r="BH22" s="196"/>
    </row>
    <row r="23" spans="1:60" s="11" customFormat="1" ht="12.75" customHeight="1">
      <c r="A23" s="296"/>
      <c r="B23" s="504"/>
      <c r="C23" s="6"/>
      <c r="D23" s="125"/>
      <c r="E23" s="5"/>
      <c r="F23" s="121"/>
      <c r="G23" s="118"/>
      <c r="H23" s="3">
        <f>G23+F23</f>
        <v>0</v>
      </c>
      <c r="I23" s="360">
        <f>H23*$M$5</f>
        <v>0</v>
      </c>
      <c r="J23" s="364"/>
      <c r="K23" s="3">
        <f>I23*J23</f>
        <v>0</v>
      </c>
      <c r="L23" s="153">
        <f>1-J23</f>
        <v>1</v>
      </c>
      <c r="M23" s="365">
        <f>L23*I23</f>
        <v>0</v>
      </c>
      <c r="N23" s="368"/>
      <c r="O23" s="316"/>
      <c r="P23" s="123"/>
      <c r="Q23" s="123"/>
      <c r="R23" s="63"/>
      <c r="S23" s="63"/>
      <c r="T23" s="63"/>
      <c r="U23" s="63"/>
      <c r="V23" s="63"/>
      <c r="W23" s="15"/>
      <c r="X23" s="16"/>
      <c r="Y23" s="196"/>
      <c r="Z23" s="196"/>
      <c r="AA23" s="196"/>
      <c r="AB23" s="196"/>
      <c r="AC23" s="196"/>
      <c r="AD23" s="196"/>
      <c r="AE23" s="196"/>
      <c r="AF23" s="196"/>
      <c r="AG23" s="196"/>
      <c r="AH23" s="196"/>
      <c r="AI23" s="196"/>
      <c r="AJ23" s="196"/>
      <c r="AK23" s="196"/>
      <c r="AL23" s="196"/>
      <c r="AM23" s="196"/>
      <c r="AN23" s="196"/>
      <c r="AO23" s="196"/>
      <c r="AP23" s="196"/>
      <c r="AQ23" s="196"/>
      <c r="AR23" s="196"/>
      <c r="AS23" s="196"/>
      <c r="AT23" s="196"/>
      <c r="AU23" s="196"/>
      <c r="AV23" s="196"/>
      <c r="AW23" s="196"/>
      <c r="AX23" s="196"/>
      <c r="AY23" s="196"/>
      <c r="AZ23" s="196"/>
      <c r="BA23" s="196"/>
      <c r="BB23" s="196"/>
      <c r="BC23" s="196"/>
      <c r="BD23" s="196"/>
      <c r="BE23" s="196"/>
      <c r="BF23" s="196"/>
      <c r="BG23" s="196"/>
      <c r="BH23" s="196"/>
    </row>
    <row r="24" spans="1:60" s="11" customFormat="1" ht="12.75" customHeight="1" thickBot="1">
      <c r="A24" s="296"/>
      <c r="B24" s="504"/>
      <c r="C24" s="6"/>
      <c r="D24" s="129"/>
      <c r="E24" s="7"/>
      <c r="F24" s="121"/>
      <c r="G24" s="118"/>
      <c r="H24" s="139">
        <f>G24+F24</f>
        <v>0</v>
      </c>
      <c r="I24" s="360">
        <f>H24*$M$5</f>
        <v>0</v>
      </c>
      <c r="J24" s="364"/>
      <c r="K24" s="3">
        <f>I24*J24</f>
        <v>0</v>
      </c>
      <c r="L24" s="153">
        <f>1-J24</f>
        <v>1</v>
      </c>
      <c r="M24" s="365">
        <f>L24*I24</f>
        <v>0</v>
      </c>
      <c r="N24" s="368"/>
      <c r="O24" s="316"/>
      <c r="P24" s="123"/>
      <c r="Q24" s="123"/>
      <c r="R24" s="63"/>
      <c r="S24" s="63"/>
      <c r="T24" s="63"/>
      <c r="U24" s="63"/>
      <c r="V24" s="63"/>
      <c r="W24" s="15"/>
      <c r="X24" s="16"/>
      <c r="Y24" s="196"/>
      <c r="Z24" s="196"/>
      <c r="AA24" s="196"/>
      <c r="AB24" s="196"/>
      <c r="AC24" s="196"/>
      <c r="AD24" s="196"/>
      <c r="AE24" s="196"/>
      <c r="AF24" s="196"/>
      <c r="AG24" s="196"/>
      <c r="AH24" s="196"/>
      <c r="AI24" s="196"/>
      <c r="AJ24" s="196"/>
      <c r="AK24" s="196"/>
      <c r="AL24" s="196"/>
      <c r="AM24" s="196"/>
      <c r="AN24" s="196"/>
      <c r="AO24" s="196"/>
      <c r="AP24" s="196"/>
      <c r="AQ24" s="196"/>
      <c r="AR24" s="196"/>
      <c r="AS24" s="196"/>
      <c r="AT24" s="196"/>
      <c r="AU24" s="196"/>
      <c r="AV24" s="196"/>
      <c r="AW24" s="196"/>
      <c r="AX24" s="196"/>
      <c r="AY24" s="196"/>
      <c r="AZ24" s="196"/>
      <c r="BA24" s="196"/>
      <c r="BB24" s="196"/>
      <c r="BC24" s="196"/>
      <c r="BD24" s="196"/>
      <c r="BE24" s="196"/>
      <c r="BF24" s="196"/>
      <c r="BG24" s="196"/>
      <c r="BH24" s="196"/>
    </row>
    <row r="25" spans="1:60" ht="27.95" customHeight="1" thickBot="1">
      <c r="A25" s="294"/>
      <c r="B25" s="536"/>
      <c r="C25" s="210" t="s">
        <v>126</v>
      </c>
      <c r="D25" s="156"/>
      <c r="E25" s="157"/>
      <c r="F25" s="140">
        <f>SUM(F20:F24)</f>
        <v>674146</v>
      </c>
      <c r="G25" s="140">
        <f>SUM(G20:G24)</f>
        <v>0</v>
      </c>
      <c r="H25" s="140">
        <f>SUM(H20:H24)</f>
        <v>674146</v>
      </c>
      <c r="I25" s="361">
        <f>SUM(I20:I24)</f>
        <v>768526.44</v>
      </c>
      <c r="J25" s="537">
        <f>SUM(K20:K24)</f>
        <v>768526.44</v>
      </c>
      <c r="K25" s="459"/>
      <c r="L25" s="538">
        <f>SUM(M20:M24)</f>
        <v>0</v>
      </c>
      <c r="M25" s="461"/>
      <c r="N25" s="352">
        <f>IF(AND(I25&gt;0,I25&lt;1000000),ROUNDUP(I25,-4),IF(AND(I25&gt;=1000000,I25&lt;=100000000),ROUNDUP(I25,-5),IF(I25&gt;100000000,ROUNDUP(I25,-6),0)))</f>
        <v>770000</v>
      </c>
      <c r="O25" s="315"/>
      <c r="P25" s="80" t="s">
        <v>58</v>
      </c>
      <c r="Q25" s="56"/>
      <c r="R25" s="56"/>
      <c r="S25" s="56"/>
      <c r="T25" s="56"/>
      <c r="U25" s="56"/>
      <c r="V25" s="56"/>
      <c r="W25" s="56"/>
    </row>
    <row r="26" spans="1:60" ht="29.25" customHeight="1" thickBot="1">
      <c r="A26" s="294"/>
      <c r="B26" s="415" t="s">
        <v>153</v>
      </c>
      <c r="C26" s="241"/>
      <c r="D26" s="241"/>
      <c r="E26" s="241"/>
      <c r="F26" s="242">
        <f>F18+F25</f>
        <v>10024295</v>
      </c>
      <c r="G26" s="242">
        <f>G18+G25</f>
        <v>1972808.47</v>
      </c>
      <c r="H26" s="242">
        <f>H18+H25</f>
        <v>11997103.470000001</v>
      </c>
      <c r="I26" s="358">
        <f>I18+I25</f>
        <v>13676697.955799999</v>
      </c>
      <c r="J26" s="460">
        <v>0</v>
      </c>
      <c r="K26" s="459"/>
      <c r="L26" s="458">
        <v>0</v>
      </c>
      <c r="M26" s="461"/>
      <c r="N26" s="369">
        <f>N18+N25</f>
        <v>13770000</v>
      </c>
      <c r="O26" s="301"/>
      <c r="Q26" s="56"/>
      <c r="R26" s="56"/>
      <c r="S26" s="56"/>
      <c r="T26" s="56"/>
      <c r="U26" s="56"/>
      <c r="V26" s="56"/>
      <c r="W26" s="56"/>
      <c r="Y26" s="274"/>
      <c r="Z26" s="274"/>
      <c r="AA26" s="274"/>
      <c r="AB26" s="274"/>
      <c r="AC26" s="274"/>
      <c r="AD26" s="274"/>
      <c r="AE26" s="274"/>
      <c r="AF26" s="274"/>
      <c r="AG26" s="274"/>
      <c r="AH26" s="274"/>
      <c r="AI26" s="274"/>
      <c r="AJ26" s="274"/>
      <c r="AK26" s="274"/>
      <c r="AL26" s="274"/>
      <c r="AM26" s="274"/>
      <c r="AN26" s="274"/>
      <c r="AO26" s="274"/>
      <c r="AP26" s="274"/>
      <c r="AQ26" s="274"/>
      <c r="AR26" s="274"/>
      <c r="AS26" s="274"/>
      <c r="AT26" s="274"/>
      <c r="AU26" s="274"/>
      <c r="AV26" s="274"/>
      <c r="AW26" s="274"/>
      <c r="AX26" s="274"/>
      <c r="AY26" s="274"/>
      <c r="AZ26" s="274"/>
      <c r="BA26" s="274"/>
      <c r="BB26" s="274"/>
      <c r="BC26" s="274"/>
      <c r="BD26" s="274"/>
      <c r="BE26" s="274"/>
      <c r="BF26" s="274"/>
      <c r="BG26" s="274"/>
      <c r="BH26" s="274"/>
    </row>
    <row r="27" spans="1:60" s="130" customFormat="1" ht="6" customHeight="1" thickBot="1">
      <c r="A27" s="297"/>
      <c r="B27" s="234"/>
      <c r="C27" s="235"/>
      <c r="D27" s="235"/>
      <c r="E27" s="236"/>
      <c r="F27" s="237"/>
      <c r="G27" s="238"/>
      <c r="H27" s="237"/>
      <c r="I27" s="239"/>
      <c r="J27" s="239"/>
      <c r="K27" s="239"/>
      <c r="L27" s="239"/>
      <c r="M27" s="239"/>
      <c r="N27" s="240"/>
      <c r="O27" s="317"/>
      <c r="P27" s="131"/>
      <c r="Q27" s="131"/>
      <c r="R27" s="131"/>
      <c r="S27" s="131"/>
      <c r="T27" s="131"/>
      <c r="U27" s="131"/>
      <c r="V27" s="131"/>
      <c r="W27" s="131"/>
      <c r="X27" s="132"/>
      <c r="Y27" s="132"/>
      <c r="Z27" s="132"/>
      <c r="AA27" s="132"/>
      <c r="AB27" s="132"/>
      <c r="AC27" s="132"/>
      <c r="AD27" s="132"/>
      <c r="AE27" s="132"/>
      <c r="AF27" s="132"/>
      <c r="AG27" s="132"/>
      <c r="AH27" s="132"/>
      <c r="AI27" s="132"/>
      <c r="AJ27" s="132"/>
      <c r="AK27" s="132"/>
      <c r="AL27" s="132"/>
      <c r="AM27" s="132"/>
      <c r="AN27" s="132"/>
      <c r="AO27" s="132"/>
      <c r="AP27" s="132"/>
      <c r="AQ27" s="132"/>
      <c r="AR27" s="132"/>
      <c r="AS27" s="132"/>
      <c r="AT27" s="132"/>
      <c r="AU27" s="132"/>
      <c r="AV27" s="132"/>
      <c r="AW27" s="132"/>
      <c r="AX27" s="132"/>
      <c r="AY27" s="132"/>
      <c r="AZ27" s="132"/>
      <c r="BA27" s="132"/>
      <c r="BB27" s="132"/>
      <c r="BC27" s="132"/>
      <c r="BD27" s="132"/>
      <c r="BE27" s="132"/>
      <c r="BF27" s="132"/>
      <c r="BG27" s="132"/>
      <c r="BH27" s="132"/>
    </row>
    <row r="28" spans="1:60" customFormat="1" ht="23.85" customHeight="1">
      <c r="A28" s="298"/>
      <c r="B28" s="480" t="s">
        <v>110</v>
      </c>
      <c r="C28" s="413" t="s">
        <v>123</v>
      </c>
      <c r="D28" s="133"/>
      <c r="E28" s="174"/>
      <c r="F28" s="179"/>
      <c r="G28" s="180"/>
      <c r="H28" s="175">
        <f>G28+F28</f>
        <v>0</v>
      </c>
      <c r="I28" s="580">
        <f>H28*$M$5</f>
        <v>0</v>
      </c>
      <c r="J28" s="176"/>
      <c r="K28" s="10">
        <f>I28*J28</f>
        <v>0</v>
      </c>
      <c r="L28" s="177">
        <f>1-J28</f>
        <v>1</v>
      </c>
      <c r="M28" s="228">
        <f>L28*I28</f>
        <v>0</v>
      </c>
      <c r="N28" s="229"/>
      <c r="O28" s="318"/>
      <c r="P28" s="194"/>
      <c r="Q28" s="194"/>
      <c r="R28" s="194"/>
      <c r="S28" s="194"/>
      <c r="T28" s="194"/>
      <c r="U28" s="197"/>
      <c r="V28" s="197"/>
      <c r="W28" s="197"/>
      <c r="X28" s="197"/>
      <c r="Y28" s="197"/>
      <c r="Z28" s="197"/>
      <c r="AA28" s="197"/>
      <c r="AB28" s="197"/>
      <c r="AC28" s="197"/>
      <c r="AD28" s="197"/>
      <c r="AE28" s="197"/>
      <c r="AF28" s="197"/>
      <c r="AG28" s="197"/>
      <c r="AH28" s="197"/>
      <c r="AI28" s="197"/>
      <c r="AJ28" s="197"/>
      <c r="AK28" s="197"/>
      <c r="AL28" s="197"/>
      <c r="AM28" s="197"/>
      <c r="AN28" s="197"/>
      <c r="AO28" s="197"/>
      <c r="AP28" s="197"/>
      <c r="AQ28" s="197"/>
      <c r="AR28" s="197"/>
      <c r="AS28" s="197"/>
      <c r="AT28" s="197"/>
      <c r="AU28" s="197"/>
      <c r="AV28" s="197"/>
      <c r="AW28" s="197"/>
      <c r="AX28" s="197"/>
      <c r="AY28" s="197"/>
      <c r="AZ28" s="197"/>
      <c r="BA28" s="197"/>
      <c r="BB28" s="197"/>
      <c r="BC28" s="197"/>
      <c r="BD28" s="197"/>
      <c r="BE28" s="197"/>
      <c r="BF28" s="197"/>
      <c r="BG28" s="197"/>
      <c r="BH28" s="197"/>
    </row>
    <row r="29" spans="1:60" customFormat="1" ht="23.85" customHeight="1">
      <c r="A29" s="298"/>
      <c r="B29" s="481"/>
      <c r="C29" s="207"/>
      <c r="D29" s="137"/>
      <c r="E29" s="161"/>
      <c r="F29" s="121"/>
      <c r="G29" s="181"/>
      <c r="H29" s="162">
        <f t="shared" ref="H29:H37" si="5">G29+F29</f>
        <v>0</v>
      </c>
      <c r="I29" s="581">
        <f t="shared" ref="I29:I37" si="6">H29*$M$5</f>
        <v>0</v>
      </c>
      <c r="J29" s="158"/>
      <c r="K29" s="17">
        <f t="shared" ref="K29:K55" si="7">I29*J29</f>
        <v>0</v>
      </c>
      <c r="L29" s="159">
        <f t="shared" ref="L29:L55" si="8">1-J29</f>
        <v>1</v>
      </c>
      <c r="M29" s="212">
        <f t="shared" ref="M29:M55" si="9">L29*I29</f>
        <v>0</v>
      </c>
      <c r="N29" s="230"/>
      <c r="O29" s="318"/>
      <c r="P29" s="194"/>
      <c r="Q29" s="194"/>
      <c r="R29" s="194"/>
      <c r="S29" s="194"/>
      <c r="T29" s="194"/>
      <c r="U29" s="197"/>
      <c r="V29" s="197"/>
      <c r="W29" s="197"/>
      <c r="X29" s="197"/>
      <c r="Y29" s="197"/>
      <c r="Z29" s="197"/>
      <c r="AA29" s="197"/>
      <c r="AB29" s="197"/>
      <c r="AC29" s="197"/>
      <c r="AD29" s="197"/>
      <c r="AE29" s="197"/>
      <c r="AF29" s="197"/>
      <c r="AG29" s="197"/>
      <c r="AH29" s="197"/>
      <c r="AI29" s="197"/>
      <c r="AJ29" s="197"/>
      <c r="AK29" s="197"/>
      <c r="AL29" s="197"/>
      <c r="AM29" s="197"/>
      <c r="AN29" s="197"/>
      <c r="AO29" s="197"/>
      <c r="AP29" s="197"/>
      <c r="AQ29" s="197"/>
      <c r="AR29" s="197"/>
      <c r="AS29" s="197"/>
      <c r="AT29" s="197"/>
      <c r="AU29" s="197"/>
      <c r="AV29" s="197"/>
      <c r="AW29" s="197"/>
      <c r="AX29" s="197"/>
      <c r="AY29" s="197"/>
      <c r="AZ29" s="197"/>
      <c r="BA29" s="197"/>
      <c r="BB29" s="197"/>
      <c r="BC29" s="197"/>
      <c r="BD29" s="197"/>
      <c r="BE29" s="197"/>
      <c r="BF29" s="197"/>
      <c r="BG29" s="197"/>
      <c r="BH29" s="197"/>
    </row>
    <row r="30" spans="1:60" customFormat="1" ht="23.85" customHeight="1">
      <c r="A30" s="298"/>
      <c r="B30" s="482"/>
      <c r="C30" s="208"/>
      <c r="D30" s="137"/>
      <c r="E30" s="161"/>
      <c r="F30" s="182"/>
      <c r="G30" s="183"/>
      <c r="H30" s="162">
        <f t="shared" si="5"/>
        <v>0</v>
      </c>
      <c r="I30" s="581">
        <f t="shared" si="6"/>
        <v>0</v>
      </c>
      <c r="J30" s="158"/>
      <c r="K30" s="17">
        <f t="shared" si="7"/>
        <v>0</v>
      </c>
      <c r="L30" s="159">
        <f t="shared" si="8"/>
        <v>1</v>
      </c>
      <c r="M30" s="212">
        <f t="shared" si="9"/>
        <v>0</v>
      </c>
      <c r="N30" s="230"/>
      <c r="O30" s="318"/>
      <c r="P30" s="194"/>
      <c r="Q30" s="194"/>
      <c r="R30" s="194"/>
      <c r="S30" s="194"/>
      <c r="T30" s="194"/>
      <c r="U30" s="197"/>
      <c r="V30" s="197"/>
      <c r="W30" s="197"/>
      <c r="X30" s="197"/>
      <c r="Y30" s="197"/>
      <c r="Z30" s="197"/>
      <c r="AA30" s="197"/>
      <c r="AB30" s="197"/>
      <c r="AC30" s="197"/>
      <c r="AD30" s="197"/>
      <c r="AE30" s="197"/>
      <c r="AF30" s="197"/>
      <c r="AG30" s="197"/>
      <c r="AH30" s="197"/>
      <c r="AI30" s="197"/>
      <c r="AJ30" s="197"/>
      <c r="AK30" s="197"/>
      <c r="AL30" s="197"/>
      <c r="AM30" s="197"/>
      <c r="AN30" s="197"/>
      <c r="AO30" s="197"/>
      <c r="AP30" s="197"/>
      <c r="AQ30" s="197"/>
      <c r="AR30" s="197"/>
      <c r="AS30" s="197"/>
      <c r="AT30" s="197"/>
      <c r="AU30" s="197"/>
      <c r="AV30" s="197"/>
      <c r="AW30" s="197"/>
      <c r="AX30" s="197"/>
      <c r="AY30" s="197"/>
      <c r="AZ30" s="197"/>
      <c r="BA30" s="197"/>
      <c r="BB30" s="197"/>
      <c r="BC30" s="197"/>
      <c r="BD30" s="197"/>
      <c r="BE30" s="197"/>
      <c r="BF30" s="197"/>
      <c r="BG30" s="197"/>
      <c r="BH30" s="197"/>
    </row>
    <row r="31" spans="1:60" customFormat="1" ht="23.85" customHeight="1">
      <c r="A31" s="298"/>
      <c r="B31" s="482"/>
      <c r="C31" s="208"/>
      <c r="D31" s="137"/>
      <c r="E31" s="161"/>
      <c r="F31" s="182"/>
      <c r="G31" s="183"/>
      <c r="H31" s="162">
        <f t="shared" si="5"/>
        <v>0</v>
      </c>
      <c r="I31" s="581">
        <f t="shared" si="6"/>
        <v>0</v>
      </c>
      <c r="J31" s="158"/>
      <c r="K31" s="17">
        <f t="shared" si="7"/>
        <v>0</v>
      </c>
      <c r="L31" s="159">
        <f t="shared" si="8"/>
        <v>1</v>
      </c>
      <c r="M31" s="212">
        <f t="shared" si="9"/>
        <v>0</v>
      </c>
      <c r="N31" s="230"/>
      <c r="O31" s="318"/>
      <c r="P31" s="194"/>
      <c r="Q31" s="194"/>
      <c r="R31" s="194"/>
      <c r="S31" s="194"/>
      <c r="T31" s="194"/>
      <c r="U31" s="197"/>
      <c r="V31" s="197"/>
      <c r="W31" s="197"/>
      <c r="X31" s="197"/>
      <c r="Y31" s="197"/>
      <c r="Z31" s="197"/>
      <c r="AA31" s="197"/>
      <c r="AB31" s="197"/>
      <c r="AC31" s="197"/>
      <c r="AD31" s="197"/>
      <c r="AE31" s="197"/>
      <c r="AF31" s="197"/>
      <c r="AG31" s="197"/>
      <c r="AH31" s="197"/>
      <c r="AI31" s="197"/>
      <c r="AJ31" s="197"/>
      <c r="AK31" s="197"/>
      <c r="AL31" s="197"/>
      <c r="AM31" s="197"/>
      <c r="AN31" s="197"/>
      <c r="AO31" s="197"/>
      <c r="AP31" s="197"/>
      <c r="AQ31" s="197"/>
      <c r="AR31" s="197"/>
      <c r="AS31" s="197"/>
      <c r="AT31" s="197"/>
      <c r="AU31" s="197"/>
      <c r="AV31" s="197"/>
      <c r="AW31" s="197"/>
      <c r="AX31" s="197"/>
      <c r="AY31" s="197"/>
      <c r="AZ31" s="197"/>
      <c r="BA31" s="197"/>
      <c r="BB31" s="197"/>
      <c r="BC31" s="197"/>
      <c r="BD31" s="197"/>
      <c r="BE31" s="197"/>
      <c r="BF31" s="197"/>
      <c r="BG31" s="197"/>
      <c r="BH31" s="197"/>
    </row>
    <row r="32" spans="1:60" customFormat="1" ht="23.85" customHeight="1">
      <c r="A32" s="298"/>
      <c r="B32" s="482"/>
      <c r="C32" s="208"/>
      <c r="D32" s="137"/>
      <c r="E32" s="161"/>
      <c r="F32" s="182"/>
      <c r="G32" s="183"/>
      <c r="H32" s="162">
        <f t="shared" si="5"/>
        <v>0</v>
      </c>
      <c r="I32" s="581">
        <f t="shared" si="6"/>
        <v>0</v>
      </c>
      <c r="J32" s="158"/>
      <c r="K32" s="17">
        <f t="shared" si="7"/>
        <v>0</v>
      </c>
      <c r="L32" s="159">
        <f t="shared" si="8"/>
        <v>1</v>
      </c>
      <c r="M32" s="212">
        <f t="shared" si="9"/>
        <v>0</v>
      </c>
      <c r="N32" s="230"/>
      <c r="O32" s="318"/>
      <c r="P32" s="194"/>
      <c r="Q32" s="194"/>
      <c r="R32" s="194"/>
      <c r="S32" s="194"/>
      <c r="T32" s="194"/>
      <c r="U32" s="197"/>
      <c r="V32" s="197"/>
      <c r="W32" s="197"/>
      <c r="X32" s="197"/>
      <c r="Y32" s="197"/>
      <c r="Z32" s="197"/>
      <c r="AA32" s="197"/>
      <c r="AB32" s="197"/>
      <c r="AC32" s="197"/>
      <c r="AD32" s="197"/>
      <c r="AE32" s="197"/>
      <c r="AF32" s="197"/>
      <c r="AG32" s="197"/>
      <c r="AH32" s="197"/>
      <c r="AI32" s="197"/>
      <c r="AJ32" s="197"/>
      <c r="AK32" s="197"/>
      <c r="AL32" s="197"/>
      <c r="AM32" s="197"/>
      <c r="AN32" s="197"/>
      <c r="AO32" s="197"/>
      <c r="AP32" s="197"/>
      <c r="AQ32" s="197"/>
      <c r="AR32" s="197"/>
      <c r="AS32" s="197"/>
      <c r="AT32" s="197"/>
      <c r="AU32" s="197"/>
      <c r="AV32" s="197"/>
      <c r="AW32" s="197"/>
      <c r="AX32" s="197"/>
      <c r="AY32" s="197"/>
      <c r="AZ32" s="197"/>
      <c r="BA32" s="197"/>
      <c r="BB32" s="197"/>
      <c r="BC32" s="197"/>
      <c r="BD32" s="197"/>
      <c r="BE32" s="197"/>
      <c r="BF32" s="197"/>
      <c r="BG32" s="197"/>
      <c r="BH32" s="197"/>
    </row>
    <row r="33" spans="1:60" customFormat="1" ht="23.85" customHeight="1">
      <c r="A33" s="298"/>
      <c r="B33" s="482"/>
      <c r="C33" s="208"/>
      <c r="D33" s="137"/>
      <c r="E33" s="161"/>
      <c r="F33" s="182"/>
      <c r="G33" s="183"/>
      <c r="H33" s="162">
        <f t="shared" si="5"/>
        <v>0</v>
      </c>
      <c r="I33" s="581">
        <f t="shared" si="6"/>
        <v>0</v>
      </c>
      <c r="J33" s="158"/>
      <c r="K33" s="17">
        <f t="shared" si="7"/>
        <v>0</v>
      </c>
      <c r="L33" s="159">
        <f t="shared" si="8"/>
        <v>1</v>
      </c>
      <c r="M33" s="212">
        <f t="shared" si="9"/>
        <v>0</v>
      </c>
      <c r="N33" s="230"/>
      <c r="O33" s="318"/>
      <c r="P33" s="194"/>
      <c r="Q33" s="194"/>
      <c r="R33" s="194"/>
      <c r="S33" s="194"/>
      <c r="T33" s="194"/>
      <c r="U33" s="197"/>
      <c r="V33" s="197"/>
      <c r="W33" s="197"/>
      <c r="X33" s="197"/>
      <c r="Y33" s="197"/>
      <c r="Z33" s="197"/>
      <c r="AA33" s="197"/>
      <c r="AB33" s="197"/>
      <c r="AC33" s="197"/>
      <c r="AD33" s="197"/>
      <c r="AE33" s="197"/>
      <c r="AF33" s="197"/>
      <c r="AG33" s="197"/>
      <c r="AH33" s="197"/>
      <c r="AI33" s="197"/>
      <c r="AJ33" s="197"/>
      <c r="AK33" s="197"/>
      <c r="AL33" s="197"/>
      <c r="AM33" s="197"/>
      <c r="AN33" s="197"/>
      <c r="AO33" s="197"/>
      <c r="AP33" s="197"/>
      <c r="AQ33" s="197"/>
      <c r="AR33" s="197"/>
      <c r="AS33" s="197"/>
      <c r="AT33" s="197"/>
      <c r="AU33" s="197"/>
      <c r="AV33" s="197"/>
      <c r="AW33" s="197"/>
      <c r="AX33" s="197"/>
      <c r="AY33" s="197"/>
      <c r="AZ33" s="197"/>
      <c r="BA33" s="197"/>
      <c r="BB33" s="197"/>
      <c r="BC33" s="197"/>
      <c r="BD33" s="197"/>
      <c r="BE33" s="197"/>
      <c r="BF33" s="197"/>
      <c r="BG33" s="197"/>
      <c r="BH33" s="197"/>
    </row>
    <row r="34" spans="1:60" customFormat="1" ht="23.85" customHeight="1">
      <c r="A34" s="298"/>
      <c r="B34" s="482"/>
      <c r="C34" s="208"/>
      <c r="D34" s="137"/>
      <c r="E34" s="161"/>
      <c r="F34" s="182"/>
      <c r="G34" s="183"/>
      <c r="H34" s="162">
        <f>G34+F34</f>
        <v>0</v>
      </c>
      <c r="I34" s="581">
        <f t="shared" si="6"/>
        <v>0</v>
      </c>
      <c r="J34" s="158"/>
      <c r="K34" s="17">
        <f>I34*J34</f>
        <v>0</v>
      </c>
      <c r="L34" s="159">
        <f>1-J34</f>
        <v>1</v>
      </c>
      <c r="M34" s="212">
        <f>L34*I34</f>
        <v>0</v>
      </c>
      <c r="N34" s="230"/>
      <c r="O34" s="318"/>
      <c r="P34" s="194"/>
      <c r="Q34" s="194"/>
      <c r="R34" s="194"/>
      <c r="S34" s="194"/>
      <c r="T34" s="194"/>
      <c r="U34" s="197"/>
      <c r="V34" s="197"/>
      <c r="W34" s="197"/>
      <c r="X34" s="197"/>
      <c r="Y34" s="197"/>
      <c r="Z34" s="197"/>
      <c r="AA34" s="197"/>
      <c r="AB34" s="197"/>
      <c r="AC34" s="197"/>
      <c r="AD34" s="197"/>
      <c r="AE34" s="197"/>
      <c r="AF34" s="197"/>
      <c r="AG34" s="197"/>
      <c r="AH34" s="197"/>
      <c r="AI34" s="197"/>
      <c r="AJ34" s="197"/>
      <c r="AK34" s="197"/>
      <c r="AL34" s="197"/>
      <c r="AM34" s="197"/>
      <c r="AN34" s="197"/>
      <c r="AO34" s="197"/>
      <c r="AP34" s="197"/>
      <c r="AQ34" s="197"/>
      <c r="AR34" s="197"/>
      <c r="AS34" s="197"/>
      <c r="AT34" s="197"/>
      <c r="AU34" s="197"/>
      <c r="AV34" s="197"/>
      <c r="AW34" s="197"/>
      <c r="AX34" s="197"/>
      <c r="AY34" s="197"/>
      <c r="AZ34" s="197"/>
      <c r="BA34" s="197"/>
      <c r="BB34" s="197"/>
      <c r="BC34" s="197"/>
      <c r="BD34" s="197"/>
      <c r="BE34" s="197"/>
      <c r="BF34" s="197"/>
      <c r="BG34" s="197"/>
      <c r="BH34" s="197"/>
    </row>
    <row r="35" spans="1:60" customFormat="1" ht="23.85" customHeight="1">
      <c r="A35" s="298"/>
      <c r="B35" s="482"/>
      <c r="C35" s="208"/>
      <c r="D35" s="137"/>
      <c r="E35" s="161"/>
      <c r="F35" s="182"/>
      <c r="G35" s="183"/>
      <c r="H35" s="162">
        <f>G35+F35</f>
        <v>0</v>
      </c>
      <c r="I35" s="581">
        <f t="shared" si="6"/>
        <v>0</v>
      </c>
      <c r="J35" s="158"/>
      <c r="K35" s="17">
        <f>I35*J35</f>
        <v>0</v>
      </c>
      <c r="L35" s="159">
        <f>1-J35</f>
        <v>1</v>
      </c>
      <c r="M35" s="212">
        <f>L35*I35</f>
        <v>0</v>
      </c>
      <c r="N35" s="230"/>
      <c r="O35" s="318"/>
      <c r="P35" s="194"/>
      <c r="Q35" s="194"/>
      <c r="R35" s="194"/>
      <c r="S35" s="194"/>
      <c r="T35" s="194"/>
      <c r="U35" s="197"/>
      <c r="V35" s="197"/>
      <c r="W35" s="197"/>
      <c r="X35" s="197"/>
      <c r="Y35" s="197"/>
      <c r="Z35" s="197"/>
      <c r="AA35" s="197"/>
      <c r="AB35" s="197"/>
      <c r="AC35" s="197"/>
      <c r="AD35" s="197"/>
      <c r="AE35" s="197"/>
      <c r="AF35" s="197"/>
      <c r="AG35" s="197"/>
      <c r="AH35" s="197"/>
      <c r="AI35" s="197"/>
      <c r="AJ35" s="197"/>
      <c r="AK35" s="197"/>
      <c r="AL35" s="197"/>
      <c r="AM35" s="197"/>
      <c r="AN35" s="197"/>
      <c r="AO35" s="197"/>
      <c r="AP35" s="197"/>
      <c r="AQ35" s="197"/>
      <c r="AR35" s="197"/>
      <c r="AS35" s="197"/>
      <c r="AT35" s="197"/>
      <c r="AU35" s="197"/>
      <c r="AV35" s="197"/>
      <c r="AW35" s="197"/>
      <c r="AX35" s="197"/>
      <c r="AY35" s="197"/>
      <c r="AZ35" s="197"/>
      <c r="BA35" s="197"/>
      <c r="BB35" s="197"/>
      <c r="BC35" s="197"/>
      <c r="BD35" s="197"/>
      <c r="BE35" s="197"/>
      <c r="BF35" s="197"/>
      <c r="BG35" s="197"/>
      <c r="BH35" s="197"/>
    </row>
    <row r="36" spans="1:60" customFormat="1" ht="23.85" customHeight="1">
      <c r="A36" s="298"/>
      <c r="B36" s="482"/>
      <c r="C36" s="208"/>
      <c r="D36" s="137"/>
      <c r="E36" s="161"/>
      <c r="F36" s="182"/>
      <c r="G36" s="183"/>
      <c r="H36" s="162">
        <f>G36+F36</f>
        <v>0</v>
      </c>
      <c r="I36" s="581">
        <f t="shared" si="6"/>
        <v>0</v>
      </c>
      <c r="J36" s="158"/>
      <c r="K36" s="17">
        <f>I36*J36</f>
        <v>0</v>
      </c>
      <c r="L36" s="159">
        <f>1-J36</f>
        <v>1</v>
      </c>
      <c r="M36" s="212">
        <f>L36*I36</f>
        <v>0</v>
      </c>
      <c r="N36" s="230"/>
      <c r="O36" s="318"/>
      <c r="P36" s="194"/>
      <c r="Q36" s="194"/>
      <c r="R36" s="194"/>
      <c r="S36" s="194"/>
      <c r="T36" s="194"/>
      <c r="U36" s="197"/>
      <c r="V36" s="197"/>
      <c r="W36" s="197"/>
      <c r="X36" s="197"/>
      <c r="Y36" s="197"/>
      <c r="Z36" s="197"/>
      <c r="AA36" s="197"/>
      <c r="AB36" s="197"/>
      <c r="AC36" s="197"/>
      <c r="AD36" s="197"/>
      <c r="AE36" s="197"/>
      <c r="AF36" s="197"/>
      <c r="AG36" s="197"/>
      <c r="AH36" s="197"/>
      <c r="AI36" s="197"/>
      <c r="AJ36" s="197"/>
      <c r="AK36" s="197"/>
      <c r="AL36" s="197"/>
      <c r="AM36" s="197"/>
      <c r="AN36" s="197"/>
      <c r="AO36" s="197"/>
      <c r="AP36" s="197"/>
      <c r="AQ36" s="197"/>
      <c r="AR36" s="197"/>
      <c r="AS36" s="197"/>
      <c r="AT36" s="197"/>
      <c r="AU36" s="197"/>
      <c r="AV36" s="197"/>
      <c r="AW36" s="197"/>
      <c r="AX36" s="197"/>
      <c r="AY36" s="197"/>
      <c r="AZ36" s="197"/>
      <c r="BA36" s="197"/>
      <c r="BB36" s="197"/>
      <c r="BC36" s="197"/>
      <c r="BD36" s="197"/>
      <c r="BE36" s="197"/>
      <c r="BF36" s="197"/>
      <c r="BG36" s="197"/>
      <c r="BH36" s="197"/>
    </row>
    <row r="37" spans="1:60" customFormat="1" ht="23.85" customHeight="1" thickBot="1">
      <c r="A37" s="298"/>
      <c r="B37" s="482"/>
      <c r="C37" s="208"/>
      <c r="D37" s="200"/>
      <c r="E37" s="201"/>
      <c r="F37" s="182"/>
      <c r="G37" s="183"/>
      <c r="H37" s="202">
        <f t="shared" si="5"/>
        <v>0</v>
      </c>
      <c r="I37" s="163">
        <f t="shared" si="6"/>
        <v>0</v>
      </c>
      <c r="J37" s="203"/>
      <c r="K37" s="18">
        <f t="shared" si="7"/>
        <v>0</v>
      </c>
      <c r="L37" s="204">
        <f t="shared" si="8"/>
        <v>1</v>
      </c>
      <c r="M37" s="213">
        <f t="shared" si="9"/>
        <v>0</v>
      </c>
      <c r="N37" s="230"/>
      <c r="O37" s="318"/>
      <c r="P37" s="194"/>
      <c r="Q37" s="194"/>
      <c r="R37" s="194"/>
      <c r="S37" s="194"/>
      <c r="T37" s="194"/>
      <c r="U37" s="197"/>
      <c r="V37" s="197"/>
      <c r="W37" s="197"/>
      <c r="X37" s="197"/>
      <c r="Y37" s="197"/>
      <c r="Z37" s="197"/>
      <c r="AA37" s="197"/>
      <c r="AB37" s="197"/>
      <c r="AC37" s="197"/>
      <c r="AD37" s="197"/>
      <c r="AE37" s="197"/>
      <c r="AF37" s="197"/>
      <c r="AG37" s="197"/>
      <c r="AH37" s="197"/>
      <c r="AI37" s="197"/>
      <c r="AJ37" s="197"/>
      <c r="AK37" s="197"/>
      <c r="AL37" s="197"/>
      <c r="AM37" s="197"/>
      <c r="AN37" s="197"/>
      <c r="AO37" s="197"/>
      <c r="AP37" s="197"/>
      <c r="AQ37" s="197"/>
      <c r="AR37" s="197"/>
      <c r="AS37" s="197"/>
      <c r="AT37" s="197"/>
      <c r="AU37" s="197"/>
      <c r="AV37" s="197"/>
      <c r="AW37" s="197"/>
      <c r="AX37" s="197"/>
      <c r="AY37" s="197"/>
      <c r="AZ37" s="197"/>
      <c r="BA37" s="197"/>
      <c r="BB37" s="197"/>
      <c r="BC37" s="197"/>
      <c r="BD37" s="197"/>
      <c r="BE37" s="197"/>
      <c r="BF37" s="197"/>
      <c r="BG37" s="197"/>
      <c r="BH37" s="197"/>
    </row>
    <row r="38" spans="1:60" s="164" customFormat="1" ht="23.85" customHeight="1" thickBot="1">
      <c r="A38" s="299"/>
      <c r="B38" s="482"/>
      <c r="C38" s="539" t="s">
        <v>105</v>
      </c>
      <c r="D38" s="540"/>
      <c r="E38" s="541"/>
      <c r="F38" s="205">
        <f>SUM(F28:F37)</f>
        <v>0</v>
      </c>
      <c r="G38" s="205">
        <f>SUM(G28:G37)</f>
        <v>0</v>
      </c>
      <c r="H38" s="205">
        <f>SUM(H28:H37)</f>
        <v>0</v>
      </c>
      <c r="I38" s="217">
        <f>SUM(I28:I37)</f>
        <v>0</v>
      </c>
      <c r="J38" s="470">
        <f>SUM(K28:K37)</f>
        <v>0</v>
      </c>
      <c r="K38" s="471"/>
      <c r="L38" s="470">
        <f>SUM(M28:M37)</f>
        <v>0</v>
      </c>
      <c r="M38" s="457">
        <f>SUM(M29:M37)</f>
        <v>0</v>
      </c>
      <c r="N38" s="277">
        <f>IF(AND(I38&gt;0,I38&lt;1000000),ROUNDUP(I38,-4),IF(AND(I38&gt;=1000000,I38&lt;=100000000),ROUNDUP(I38,-5),IF(I38&gt;100000000,ROUNDUP(I38,-6),0)))</f>
        <v>0</v>
      </c>
      <c r="O38" s="315"/>
      <c r="P38" s="169"/>
      <c r="Q38" s="169"/>
      <c r="R38" s="169"/>
      <c r="S38" s="169"/>
      <c r="T38" s="169"/>
      <c r="U38" s="168"/>
      <c r="V38" s="168"/>
      <c r="W38" s="168"/>
      <c r="X38" s="168"/>
      <c r="Y38" s="168"/>
      <c r="Z38" s="168"/>
      <c r="AA38" s="168"/>
      <c r="AB38" s="168"/>
      <c r="AC38" s="168"/>
      <c r="AD38" s="168"/>
      <c r="AE38" s="168"/>
      <c r="AF38" s="168"/>
      <c r="AG38" s="168"/>
      <c r="AH38" s="168"/>
      <c r="AI38" s="168"/>
      <c r="AJ38" s="168"/>
      <c r="AK38" s="168"/>
      <c r="AL38" s="168"/>
      <c r="AM38" s="168"/>
      <c r="AN38" s="168"/>
      <c r="AO38" s="168"/>
      <c r="AP38" s="168"/>
      <c r="AQ38" s="168"/>
      <c r="AR38" s="168"/>
      <c r="AS38" s="168"/>
      <c r="AT38" s="168"/>
      <c r="AU38" s="168"/>
      <c r="AV38" s="168"/>
      <c r="AW38" s="168"/>
      <c r="AX38" s="168"/>
      <c r="AY38" s="168"/>
      <c r="AZ38" s="168"/>
      <c r="BA38" s="168"/>
      <c r="BB38" s="168"/>
      <c r="BC38" s="168"/>
      <c r="BD38" s="168"/>
      <c r="BE38" s="168"/>
      <c r="BF38" s="168"/>
      <c r="BG38" s="168"/>
      <c r="BH38" s="168"/>
    </row>
    <row r="39" spans="1:60" s="171" customFormat="1" ht="6.75" customHeight="1">
      <c r="A39" s="299"/>
      <c r="B39" s="482"/>
      <c r="C39" s="209"/>
      <c r="D39" s="172"/>
      <c r="E39" s="172"/>
      <c r="F39" s="173"/>
      <c r="G39" s="173"/>
      <c r="H39" s="173"/>
      <c r="I39" s="173"/>
      <c r="J39" s="173"/>
      <c r="K39" s="173"/>
      <c r="L39" s="173"/>
      <c r="M39" s="170"/>
      <c r="N39" s="231"/>
      <c r="O39" s="311"/>
      <c r="P39" s="169"/>
      <c r="Q39" s="169"/>
      <c r="R39" s="169"/>
      <c r="S39" s="169"/>
      <c r="T39" s="169"/>
      <c r="U39" s="168"/>
      <c r="V39" s="168"/>
      <c r="W39" s="168"/>
      <c r="X39" s="168"/>
      <c r="Y39" s="168"/>
      <c r="Z39" s="168"/>
      <c r="AA39" s="168"/>
      <c r="AB39" s="168"/>
      <c r="AC39" s="168"/>
      <c r="AD39" s="168"/>
      <c r="AE39" s="168"/>
      <c r="AF39" s="168"/>
      <c r="AG39" s="168"/>
      <c r="AH39" s="168"/>
      <c r="AI39" s="168"/>
      <c r="AJ39" s="168"/>
      <c r="AK39" s="168"/>
      <c r="AL39" s="168"/>
      <c r="AM39" s="168"/>
      <c r="AN39" s="168"/>
      <c r="AO39" s="168"/>
      <c r="AP39" s="168"/>
      <c r="AQ39" s="168"/>
      <c r="AR39" s="168"/>
      <c r="AS39" s="168"/>
      <c r="AT39" s="168"/>
      <c r="AU39" s="168"/>
      <c r="AV39" s="168"/>
      <c r="AW39" s="168"/>
      <c r="AX39" s="168"/>
      <c r="AY39" s="168"/>
      <c r="AZ39" s="168"/>
      <c r="BA39" s="168"/>
      <c r="BB39" s="168"/>
      <c r="BC39" s="168"/>
      <c r="BD39" s="168"/>
      <c r="BE39" s="168"/>
      <c r="BF39" s="168"/>
      <c r="BG39" s="168"/>
      <c r="BH39" s="168"/>
    </row>
    <row r="40" spans="1:60" customFormat="1" ht="23.85" customHeight="1">
      <c r="A40" s="298"/>
      <c r="B40" s="482"/>
      <c r="C40" s="411" t="s">
        <v>123</v>
      </c>
      <c r="D40" s="137"/>
      <c r="E40" s="167"/>
      <c r="F40" s="184"/>
      <c r="G40" s="185"/>
      <c r="H40" s="162">
        <f t="shared" ref="H40:H45" si="10">G40+F40</f>
        <v>0</v>
      </c>
      <c r="I40" s="163">
        <f t="shared" ref="I40:I45" si="11">H40*$M$5</f>
        <v>0</v>
      </c>
      <c r="J40" s="158"/>
      <c r="K40" s="17">
        <f t="shared" si="7"/>
        <v>0</v>
      </c>
      <c r="L40" s="159">
        <f t="shared" si="8"/>
        <v>1</v>
      </c>
      <c r="M40" s="212">
        <f t="shared" si="9"/>
        <v>0</v>
      </c>
      <c r="N40" s="230"/>
      <c r="O40" s="318"/>
      <c r="P40" s="194"/>
      <c r="Q40" s="194"/>
      <c r="R40" s="194"/>
      <c r="S40" s="194"/>
      <c r="T40" s="194"/>
      <c r="U40" s="197"/>
      <c r="V40" s="197"/>
      <c r="W40" s="197"/>
      <c r="X40" s="197"/>
      <c r="Y40" s="197"/>
      <c r="Z40" s="197"/>
      <c r="AA40" s="197"/>
      <c r="AB40" s="197"/>
      <c r="AC40" s="197"/>
      <c r="AD40" s="197"/>
      <c r="AE40" s="197"/>
      <c r="AF40" s="197"/>
      <c r="AG40" s="197"/>
      <c r="AH40" s="197"/>
      <c r="AI40" s="197"/>
      <c r="AJ40" s="197"/>
      <c r="AK40" s="197"/>
      <c r="AL40" s="197"/>
      <c r="AM40" s="197"/>
      <c r="AN40" s="197"/>
      <c r="AO40" s="197"/>
      <c r="AP40" s="197"/>
      <c r="AQ40" s="197"/>
      <c r="AR40" s="197"/>
      <c r="AS40" s="197"/>
      <c r="AT40" s="197"/>
      <c r="AU40" s="197"/>
      <c r="AV40" s="197"/>
      <c r="AW40" s="197"/>
      <c r="AX40" s="197"/>
      <c r="AY40" s="197"/>
      <c r="AZ40" s="197"/>
      <c r="BA40" s="197"/>
      <c r="BB40" s="197"/>
      <c r="BC40" s="197"/>
      <c r="BD40" s="197"/>
      <c r="BE40" s="197"/>
      <c r="BF40" s="197"/>
      <c r="BG40" s="197"/>
      <c r="BH40" s="197"/>
    </row>
    <row r="41" spans="1:60" customFormat="1" ht="23.85" customHeight="1">
      <c r="A41" s="298"/>
      <c r="B41" s="482"/>
      <c r="C41" s="207"/>
      <c r="D41" s="137"/>
      <c r="E41" s="161"/>
      <c r="F41" s="186"/>
      <c r="G41" s="181"/>
      <c r="H41" s="165">
        <f t="shared" si="10"/>
        <v>0</v>
      </c>
      <c r="I41" s="163">
        <f t="shared" si="11"/>
        <v>0</v>
      </c>
      <c r="J41" s="158"/>
      <c r="K41" s="17">
        <f t="shared" si="7"/>
        <v>0</v>
      </c>
      <c r="L41" s="159">
        <f t="shared" si="8"/>
        <v>1</v>
      </c>
      <c r="M41" s="212">
        <f t="shared" si="9"/>
        <v>0</v>
      </c>
      <c r="N41" s="230"/>
      <c r="O41" s="318"/>
      <c r="P41" s="194"/>
      <c r="Q41" s="194"/>
      <c r="R41" s="194"/>
      <c r="S41" s="194"/>
      <c r="T41" s="194"/>
      <c r="U41" s="197"/>
      <c r="V41" s="197"/>
      <c r="W41" s="197"/>
      <c r="X41" s="197"/>
      <c r="Y41" s="197"/>
      <c r="Z41" s="197"/>
      <c r="AA41" s="197"/>
      <c r="AB41" s="197"/>
      <c r="AC41" s="197"/>
      <c r="AD41" s="197"/>
      <c r="AE41" s="197"/>
      <c r="AF41" s="197"/>
      <c r="AG41" s="197"/>
      <c r="AH41" s="197"/>
      <c r="AI41" s="197"/>
      <c r="AJ41" s="197"/>
      <c r="AK41" s="197"/>
      <c r="AL41" s="197"/>
      <c r="AM41" s="197"/>
      <c r="AN41" s="197"/>
      <c r="AO41" s="197"/>
      <c r="AP41" s="197"/>
      <c r="AQ41" s="197"/>
      <c r="AR41" s="197"/>
      <c r="AS41" s="197"/>
      <c r="AT41" s="197"/>
      <c r="AU41" s="197"/>
      <c r="AV41" s="197"/>
      <c r="AW41" s="197"/>
      <c r="AX41" s="197"/>
      <c r="AY41" s="197"/>
      <c r="AZ41" s="197"/>
      <c r="BA41" s="197"/>
      <c r="BB41" s="197"/>
      <c r="BC41" s="197"/>
      <c r="BD41" s="197"/>
      <c r="BE41" s="197"/>
      <c r="BF41" s="197"/>
      <c r="BG41" s="197"/>
      <c r="BH41" s="197"/>
    </row>
    <row r="42" spans="1:60" customFormat="1" ht="23.85" customHeight="1">
      <c r="A42" s="298"/>
      <c r="B42" s="482"/>
      <c r="C42" s="207"/>
      <c r="D42" s="137"/>
      <c r="E42" s="161"/>
      <c r="F42" s="186"/>
      <c r="G42" s="181"/>
      <c r="H42" s="165">
        <f t="shared" si="10"/>
        <v>0</v>
      </c>
      <c r="I42" s="163">
        <f t="shared" si="11"/>
        <v>0</v>
      </c>
      <c r="J42" s="158"/>
      <c r="K42" s="17">
        <f>I42*J42</f>
        <v>0</v>
      </c>
      <c r="L42" s="159">
        <f>1-J42</f>
        <v>1</v>
      </c>
      <c r="M42" s="212">
        <f>L42*I42</f>
        <v>0</v>
      </c>
      <c r="N42" s="230"/>
      <c r="O42" s="318"/>
      <c r="P42" s="194"/>
      <c r="Q42" s="194"/>
      <c r="R42" s="194"/>
      <c r="S42" s="194"/>
      <c r="T42" s="194"/>
      <c r="U42" s="197"/>
      <c r="V42" s="197"/>
      <c r="W42" s="197"/>
      <c r="X42" s="197"/>
      <c r="Y42" s="197"/>
      <c r="Z42" s="197"/>
      <c r="AA42" s="197"/>
      <c r="AB42" s="197"/>
      <c r="AC42" s="197"/>
      <c r="AD42" s="197"/>
      <c r="AE42" s="197"/>
      <c r="AF42" s="197"/>
      <c r="AG42" s="197"/>
      <c r="AH42" s="197"/>
      <c r="AI42" s="197"/>
      <c r="AJ42" s="197"/>
      <c r="AK42" s="197"/>
      <c r="AL42" s="197"/>
      <c r="AM42" s="197"/>
      <c r="AN42" s="197"/>
      <c r="AO42" s="197"/>
      <c r="AP42" s="197"/>
      <c r="AQ42" s="197"/>
      <c r="AR42" s="197"/>
      <c r="AS42" s="197"/>
      <c r="AT42" s="197"/>
      <c r="AU42" s="197"/>
      <c r="AV42" s="197"/>
      <c r="AW42" s="197"/>
      <c r="AX42" s="197"/>
      <c r="AY42" s="197"/>
      <c r="AZ42" s="197"/>
      <c r="BA42" s="197"/>
      <c r="BB42" s="197"/>
      <c r="BC42" s="197"/>
      <c r="BD42" s="197"/>
      <c r="BE42" s="197"/>
      <c r="BF42" s="197"/>
      <c r="BG42" s="197"/>
      <c r="BH42" s="197"/>
    </row>
    <row r="43" spans="1:60" customFormat="1" ht="23.85" customHeight="1">
      <c r="A43" s="298"/>
      <c r="B43" s="482"/>
      <c r="C43" s="207"/>
      <c r="D43" s="137"/>
      <c r="E43" s="161"/>
      <c r="F43" s="186"/>
      <c r="G43" s="181"/>
      <c r="H43" s="165">
        <f t="shared" si="10"/>
        <v>0</v>
      </c>
      <c r="I43" s="163">
        <f t="shared" si="11"/>
        <v>0</v>
      </c>
      <c r="J43" s="158"/>
      <c r="K43" s="17">
        <f>I43*J43</f>
        <v>0</v>
      </c>
      <c r="L43" s="159">
        <f>1-J43</f>
        <v>1</v>
      </c>
      <c r="M43" s="212">
        <f>L43*I43</f>
        <v>0</v>
      </c>
      <c r="N43" s="230"/>
      <c r="O43" s="318"/>
      <c r="P43" s="194"/>
      <c r="Q43" s="194"/>
      <c r="R43" s="194"/>
      <c r="S43" s="194"/>
      <c r="T43" s="194"/>
      <c r="U43" s="197"/>
      <c r="V43" s="197"/>
      <c r="W43" s="197"/>
      <c r="X43" s="197"/>
      <c r="Y43" s="197"/>
      <c r="Z43" s="197"/>
      <c r="AA43" s="197"/>
      <c r="AB43" s="197"/>
      <c r="AC43" s="197"/>
      <c r="AD43" s="197"/>
      <c r="AE43" s="197"/>
      <c r="AF43" s="197"/>
      <c r="AG43" s="197"/>
      <c r="AH43" s="197"/>
      <c r="AI43" s="197"/>
      <c r="AJ43" s="197"/>
      <c r="AK43" s="197"/>
      <c r="AL43" s="197"/>
      <c r="AM43" s="197"/>
      <c r="AN43" s="197"/>
      <c r="AO43" s="197"/>
      <c r="AP43" s="197"/>
      <c r="AQ43" s="197"/>
      <c r="AR43" s="197"/>
      <c r="AS43" s="197"/>
      <c r="AT43" s="197"/>
      <c r="AU43" s="197"/>
      <c r="AV43" s="197"/>
      <c r="AW43" s="197"/>
      <c r="AX43" s="197"/>
      <c r="AY43" s="197"/>
      <c r="AZ43" s="197"/>
      <c r="BA43" s="197"/>
      <c r="BB43" s="197"/>
      <c r="BC43" s="197"/>
      <c r="BD43" s="197"/>
      <c r="BE43" s="197"/>
      <c r="BF43" s="197"/>
      <c r="BG43" s="197"/>
      <c r="BH43" s="197"/>
    </row>
    <row r="44" spans="1:60" customFormat="1" ht="23.85" customHeight="1">
      <c r="A44" s="298"/>
      <c r="B44" s="482"/>
      <c r="C44" s="207"/>
      <c r="D44" s="137"/>
      <c r="E44" s="161"/>
      <c r="F44" s="186"/>
      <c r="G44" s="181"/>
      <c r="H44" s="165">
        <f t="shared" si="10"/>
        <v>0</v>
      </c>
      <c r="I44" s="163">
        <f t="shared" si="11"/>
        <v>0</v>
      </c>
      <c r="J44" s="158"/>
      <c r="K44" s="17">
        <f>I44*J44</f>
        <v>0</v>
      </c>
      <c r="L44" s="159">
        <f>1-J44</f>
        <v>1</v>
      </c>
      <c r="M44" s="212">
        <f>L44*I44</f>
        <v>0</v>
      </c>
      <c r="N44" s="230"/>
      <c r="O44" s="318"/>
      <c r="P44" s="194"/>
      <c r="Q44" s="194"/>
      <c r="R44" s="194"/>
      <c r="S44" s="194"/>
      <c r="T44" s="194"/>
      <c r="U44" s="197"/>
      <c r="V44" s="197"/>
      <c r="W44" s="197"/>
      <c r="X44" s="197"/>
      <c r="Y44" s="197"/>
      <c r="Z44" s="197"/>
      <c r="AA44" s="197"/>
      <c r="AB44" s="197"/>
      <c r="AC44" s="197"/>
      <c r="AD44" s="197"/>
      <c r="AE44" s="197"/>
      <c r="AF44" s="197"/>
      <c r="AG44" s="197"/>
      <c r="AH44" s="197"/>
      <c r="AI44" s="197"/>
      <c r="AJ44" s="197"/>
      <c r="AK44" s="197"/>
      <c r="AL44" s="197"/>
      <c r="AM44" s="197"/>
      <c r="AN44" s="197"/>
      <c r="AO44" s="197"/>
      <c r="AP44" s="197"/>
      <c r="AQ44" s="197"/>
      <c r="AR44" s="197"/>
      <c r="AS44" s="197"/>
      <c r="AT44" s="197"/>
      <c r="AU44" s="197"/>
      <c r="AV44" s="197"/>
      <c r="AW44" s="197"/>
      <c r="AX44" s="197"/>
      <c r="AY44" s="197"/>
      <c r="AZ44" s="197"/>
      <c r="BA44" s="197"/>
      <c r="BB44" s="197"/>
      <c r="BC44" s="197"/>
      <c r="BD44" s="197"/>
      <c r="BE44" s="197"/>
      <c r="BF44" s="197"/>
      <c r="BG44" s="197"/>
      <c r="BH44" s="197"/>
    </row>
    <row r="45" spans="1:60" customFormat="1" ht="23.85" customHeight="1" thickBot="1">
      <c r="A45" s="298"/>
      <c r="B45" s="482"/>
      <c r="C45" s="208"/>
      <c r="D45" s="137"/>
      <c r="E45" s="201"/>
      <c r="F45" s="182"/>
      <c r="G45" s="183"/>
      <c r="H45" s="206">
        <f t="shared" si="10"/>
        <v>0</v>
      </c>
      <c r="I45" s="163">
        <f t="shared" si="11"/>
        <v>0</v>
      </c>
      <c r="J45" s="203"/>
      <c r="K45" s="18">
        <f>I45*J45</f>
        <v>0</v>
      </c>
      <c r="L45" s="204">
        <f>1-J45</f>
        <v>1</v>
      </c>
      <c r="M45" s="213">
        <f>L45*I45</f>
        <v>0</v>
      </c>
      <c r="N45" s="230"/>
      <c r="O45" s="318"/>
      <c r="P45" s="194"/>
      <c r="Q45" s="194"/>
      <c r="R45" s="194"/>
      <c r="S45" s="194"/>
      <c r="T45" s="194"/>
      <c r="U45" s="197"/>
      <c r="V45" s="197"/>
      <c r="W45" s="197"/>
      <c r="X45" s="197"/>
      <c r="Y45" s="197"/>
      <c r="Z45" s="197"/>
      <c r="AA45" s="197"/>
      <c r="AB45" s="197"/>
      <c r="AC45" s="197"/>
      <c r="AD45" s="197"/>
      <c r="AE45" s="197"/>
      <c r="AF45" s="197"/>
      <c r="AG45" s="197"/>
      <c r="AH45" s="197"/>
      <c r="AI45" s="197"/>
      <c r="AJ45" s="197"/>
      <c r="AK45" s="197"/>
      <c r="AL45" s="197"/>
      <c r="AM45" s="197"/>
      <c r="AN45" s="197"/>
      <c r="AO45" s="197"/>
      <c r="AP45" s="197"/>
      <c r="AQ45" s="197"/>
      <c r="AR45" s="197"/>
      <c r="AS45" s="197"/>
      <c r="AT45" s="197"/>
      <c r="AU45" s="197"/>
      <c r="AV45" s="197"/>
      <c r="AW45" s="197"/>
      <c r="AX45" s="197"/>
      <c r="AY45" s="197"/>
      <c r="AZ45" s="197"/>
      <c r="BA45" s="197"/>
      <c r="BB45" s="197"/>
      <c r="BC45" s="197"/>
      <c r="BD45" s="197"/>
      <c r="BE45" s="197"/>
      <c r="BF45" s="197"/>
      <c r="BG45" s="197"/>
      <c r="BH45" s="197"/>
    </row>
    <row r="46" spans="1:60" s="164" customFormat="1" ht="23.85" customHeight="1" thickBot="1">
      <c r="A46" s="299"/>
      <c r="B46" s="482"/>
      <c r="C46" s="539" t="s">
        <v>109</v>
      </c>
      <c r="D46" s="542"/>
      <c r="E46" s="543"/>
      <c r="F46" s="205">
        <f>SUM(F40:F45)</f>
        <v>0</v>
      </c>
      <c r="G46" s="205">
        <f>SUM(G40:G45)</f>
        <v>0</v>
      </c>
      <c r="H46" s="205">
        <f>SUM(H40:H45)</f>
        <v>0</v>
      </c>
      <c r="I46" s="217">
        <f>SUM(I40:I45)</f>
        <v>0</v>
      </c>
      <c r="J46" s="470">
        <f>SUM(K40:K45)</f>
        <v>0</v>
      </c>
      <c r="K46" s="471">
        <f>SUM(K41:K45)</f>
        <v>0</v>
      </c>
      <c r="L46" s="470">
        <f>SUM(M40:M45)</f>
        <v>0</v>
      </c>
      <c r="M46" s="457">
        <f>SUM(M41:M45)</f>
        <v>0</v>
      </c>
      <c r="N46" s="277">
        <f>IF(AND(I46&gt;0,I46&lt;1000000),ROUNDUP(I46,-4),IF(AND(I46&gt;=1000000,I46&lt;=100000000),ROUNDUP(I46,-5),IF(I46&gt;100000000,ROUNDUP(I46,-6),0)))</f>
        <v>0</v>
      </c>
      <c r="O46" s="315"/>
      <c r="P46" s="169"/>
      <c r="Q46" s="169"/>
      <c r="R46" s="169"/>
      <c r="S46" s="169"/>
      <c r="T46" s="169"/>
      <c r="U46" s="168"/>
      <c r="V46" s="168"/>
      <c r="W46" s="168"/>
      <c r="X46" s="168"/>
      <c r="Y46" s="168"/>
      <c r="Z46" s="168"/>
      <c r="AA46" s="168"/>
      <c r="AB46" s="168"/>
      <c r="AC46" s="168"/>
      <c r="AD46" s="168"/>
      <c r="AE46" s="168"/>
      <c r="AF46" s="168"/>
      <c r="AG46" s="168"/>
      <c r="AH46" s="168"/>
      <c r="AI46" s="168"/>
      <c r="AJ46" s="168"/>
      <c r="AK46" s="168"/>
      <c r="AL46" s="168"/>
      <c r="AM46" s="168"/>
      <c r="AN46" s="168"/>
      <c r="AO46" s="168"/>
      <c r="AP46" s="168"/>
      <c r="AQ46" s="168"/>
      <c r="AR46" s="168"/>
      <c r="AS46" s="168"/>
      <c r="AT46" s="168"/>
      <c r="AU46" s="168"/>
      <c r="AV46" s="168"/>
      <c r="AW46" s="168"/>
      <c r="AX46" s="168"/>
      <c r="AY46" s="168"/>
      <c r="AZ46" s="168"/>
      <c r="BA46" s="168"/>
      <c r="BB46" s="168"/>
      <c r="BC46" s="168"/>
      <c r="BD46" s="168"/>
      <c r="BE46" s="168"/>
      <c r="BF46" s="168"/>
      <c r="BG46" s="168"/>
      <c r="BH46" s="168"/>
    </row>
    <row r="47" spans="1:60" s="171" customFormat="1" ht="6.75" customHeight="1">
      <c r="A47" s="299"/>
      <c r="B47" s="482"/>
      <c r="C47" s="209"/>
      <c r="D47" s="172"/>
      <c r="E47" s="172"/>
      <c r="F47" s="173"/>
      <c r="G47" s="173"/>
      <c r="H47" s="173"/>
      <c r="I47" s="173"/>
      <c r="J47" s="173"/>
      <c r="K47" s="173"/>
      <c r="L47" s="173"/>
      <c r="M47" s="170"/>
      <c r="N47" s="231"/>
      <c r="O47" s="311"/>
      <c r="P47" s="169"/>
      <c r="Q47" s="169"/>
      <c r="R47" s="169"/>
      <c r="S47" s="169"/>
      <c r="T47" s="169"/>
      <c r="U47" s="168"/>
      <c r="V47" s="168"/>
      <c r="W47" s="168"/>
      <c r="X47" s="168"/>
      <c r="Y47" s="168"/>
      <c r="Z47" s="168"/>
      <c r="AA47" s="168"/>
      <c r="AB47" s="168"/>
      <c r="AC47" s="168"/>
      <c r="AD47" s="168"/>
      <c r="AE47" s="168"/>
      <c r="AF47" s="168"/>
      <c r="AG47" s="168"/>
      <c r="AH47" s="168"/>
      <c r="AI47" s="168"/>
      <c r="AJ47" s="168"/>
      <c r="AK47" s="168"/>
      <c r="AL47" s="168"/>
      <c r="AM47" s="168"/>
      <c r="AN47" s="168"/>
      <c r="AO47" s="168"/>
      <c r="AP47" s="168"/>
      <c r="AQ47" s="168"/>
      <c r="AR47" s="168"/>
      <c r="AS47" s="168"/>
      <c r="AT47" s="168"/>
      <c r="AU47" s="168"/>
      <c r="AV47" s="168"/>
      <c r="AW47" s="168"/>
      <c r="AX47" s="168"/>
      <c r="AY47" s="168"/>
      <c r="AZ47" s="168"/>
      <c r="BA47" s="168"/>
      <c r="BB47" s="168"/>
      <c r="BC47" s="168"/>
      <c r="BD47" s="168"/>
      <c r="BE47" s="168"/>
      <c r="BF47" s="168"/>
      <c r="BG47" s="168"/>
      <c r="BH47" s="168"/>
    </row>
    <row r="48" spans="1:60" customFormat="1" ht="23.85" customHeight="1">
      <c r="A48" s="298"/>
      <c r="B48" s="482"/>
      <c r="C48" s="411" t="s">
        <v>123</v>
      </c>
      <c r="D48" s="137"/>
      <c r="E48" s="160"/>
      <c r="F48" s="186"/>
      <c r="G48" s="181"/>
      <c r="H48" s="165">
        <f t="shared" ref="H48:H55" si="12">G48+F48</f>
        <v>0</v>
      </c>
      <c r="I48" s="163">
        <f>H48*$M$5</f>
        <v>0</v>
      </c>
      <c r="J48" s="158"/>
      <c r="K48" s="17">
        <f t="shared" si="7"/>
        <v>0</v>
      </c>
      <c r="L48" s="159">
        <f t="shared" si="8"/>
        <v>1</v>
      </c>
      <c r="M48" s="212">
        <f t="shared" si="9"/>
        <v>0</v>
      </c>
      <c r="N48" s="230"/>
      <c r="O48" s="318"/>
      <c r="P48" s="194"/>
      <c r="Q48" s="194"/>
      <c r="R48" s="194"/>
      <c r="S48" s="194"/>
      <c r="T48" s="194"/>
      <c r="U48" s="197"/>
      <c r="V48" s="197"/>
      <c r="W48" s="197"/>
      <c r="X48" s="197"/>
      <c r="Y48" s="197"/>
      <c r="Z48" s="197"/>
      <c r="AA48" s="197"/>
      <c r="AB48" s="197"/>
      <c r="AC48" s="197"/>
      <c r="AD48" s="197"/>
      <c r="AE48" s="197"/>
      <c r="AF48" s="197"/>
      <c r="AG48" s="197"/>
      <c r="AH48" s="197"/>
      <c r="AI48" s="197"/>
      <c r="AJ48" s="197"/>
      <c r="AK48" s="197"/>
      <c r="AL48" s="197"/>
      <c r="AM48" s="197"/>
      <c r="AN48" s="197"/>
      <c r="AO48" s="197"/>
      <c r="AP48" s="197"/>
      <c r="AQ48" s="197"/>
      <c r="AR48" s="197"/>
      <c r="AS48" s="197"/>
      <c r="AT48" s="197"/>
      <c r="AU48" s="197"/>
      <c r="AV48" s="197"/>
      <c r="AW48" s="197"/>
      <c r="AX48" s="197"/>
      <c r="AY48" s="197"/>
      <c r="AZ48" s="197"/>
      <c r="BA48" s="197"/>
      <c r="BB48" s="197"/>
      <c r="BC48" s="197"/>
      <c r="BD48" s="197"/>
      <c r="BE48" s="197"/>
      <c r="BF48" s="197"/>
      <c r="BG48" s="197"/>
      <c r="BH48" s="197"/>
    </row>
    <row r="49" spans="1:60" customFormat="1" ht="23.85" customHeight="1">
      <c r="A49" s="298"/>
      <c r="B49" s="482"/>
      <c r="C49" s="207"/>
      <c r="D49" s="137"/>
      <c r="E49" s="161"/>
      <c r="F49" s="186"/>
      <c r="G49" s="181"/>
      <c r="H49" s="165">
        <f t="shared" si="12"/>
        <v>0</v>
      </c>
      <c r="I49" s="163">
        <f t="shared" ref="I49:I55" si="13">H49*$M$5</f>
        <v>0</v>
      </c>
      <c r="J49" s="158"/>
      <c r="K49" s="17">
        <f t="shared" si="7"/>
        <v>0</v>
      </c>
      <c r="L49" s="159">
        <f t="shared" si="8"/>
        <v>1</v>
      </c>
      <c r="M49" s="212">
        <f t="shared" si="9"/>
        <v>0</v>
      </c>
      <c r="N49" s="230"/>
      <c r="O49" s="318"/>
      <c r="P49" s="194"/>
      <c r="Q49" s="194"/>
      <c r="R49" s="194"/>
      <c r="S49" s="194"/>
      <c r="T49" s="194"/>
      <c r="U49" s="197"/>
      <c r="V49" s="197"/>
      <c r="W49" s="197"/>
      <c r="X49" s="197"/>
      <c r="Y49" s="197"/>
      <c r="Z49" s="197"/>
      <c r="AA49" s="197"/>
      <c r="AB49" s="197"/>
      <c r="AC49" s="197"/>
      <c r="AD49" s="197"/>
      <c r="AE49" s="197"/>
      <c r="AF49" s="197"/>
      <c r="AG49" s="197"/>
      <c r="AH49" s="197"/>
      <c r="AI49" s="197"/>
      <c r="AJ49" s="197"/>
      <c r="AK49" s="197"/>
      <c r="AL49" s="197"/>
      <c r="AM49" s="197"/>
      <c r="AN49" s="197"/>
      <c r="AO49" s="197"/>
      <c r="AP49" s="197"/>
      <c r="AQ49" s="197"/>
      <c r="AR49" s="197"/>
      <c r="AS49" s="197"/>
      <c r="AT49" s="197"/>
      <c r="AU49" s="197"/>
      <c r="AV49" s="197"/>
      <c r="AW49" s="197"/>
      <c r="AX49" s="197"/>
      <c r="AY49" s="197"/>
      <c r="AZ49" s="197"/>
      <c r="BA49" s="197"/>
      <c r="BB49" s="197"/>
      <c r="BC49" s="197"/>
      <c r="BD49" s="197"/>
      <c r="BE49" s="197"/>
      <c r="BF49" s="197"/>
      <c r="BG49" s="197"/>
      <c r="BH49" s="197"/>
    </row>
    <row r="50" spans="1:60" customFormat="1" ht="23.85" customHeight="1">
      <c r="A50" s="298"/>
      <c r="B50" s="482"/>
      <c r="C50" s="207"/>
      <c r="D50" s="137"/>
      <c r="E50" s="161"/>
      <c r="F50" s="186"/>
      <c r="G50" s="181"/>
      <c r="H50" s="165">
        <f t="shared" si="12"/>
        <v>0</v>
      </c>
      <c r="I50" s="163">
        <f t="shared" si="13"/>
        <v>0</v>
      </c>
      <c r="J50" s="158"/>
      <c r="K50" s="17">
        <f t="shared" si="7"/>
        <v>0</v>
      </c>
      <c r="L50" s="159">
        <f t="shared" si="8"/>
        <v>1</v>
      </c>
      <c r="M50" s="212">
        <f t="shared" si="9"/>
        <v>0</v>
      </c>
      <c r="N50" s="230"/>
      <c r="O50" s="318"/>
      <c r="P50" s="194"/>
      <c r="Q50" s="194"/>
      <c r="R50" s="194"/>
      <c r="S50" s="194"/>
      <c r="T50" s="194"/>
      <c r="U50" s="197"/>
      <c r="V50" s="197"/>
      <c r="W50" s="197"/>
      <c r="X50" s="197"/>
      <c r="Y50" s="197"/>
      <c r="Z50" s="197"/>
      <c r="AA50" s="197"/>
      <c r="AB50" s="197"/>
      <c r="AC50" s="197"/>
      <c r="AD50" s="197"/>
      <c r="AE50" s="197"/>
      <c r="AF50" s="197"/>
      <c r="AG50" s="197"/>
      <c r="AH50" s="197"/>
      <c r="AI50" s="197"/>
      <c r="AJ50" s="197"/>
      <c r="AK50" s="197"/>
      <c r="AL50" s="197"/>
      <c r="AM50" s="197"/>
      <c r="AN50" s="197"/>
      <c r="AO50" s="197"/>
      <c r="AP50" s="197"/>
      <c r="AQ50" s="197"/>
      <c r="AR50" s="197"/>
      <c r="AS50" s="197"/>
      <c r="AT50" s="197"/>
      <c r="AU50" s="197"/>
      <c r="AV50" s="197"/>
      <c r="AW50" s="197"/>
      <c r="AX50" s="197"/>
      <c r="AY50" s="197"/>
      <c r="AZ50" s="197"/>
      <c r="BA50" s="197"/>
      <c r="BB50" s="197"/>
      <c r="BC50" s="197"/>
      <c r="BD50" s="197"/>
      <c r="BE50" s="197"/>
      <c r="BF50" s="197"/>
      <c r="BG50" s="197"/>
      <c r="BH50" s="197"/>
    </row>
    <row r="51" spans="1:60" customFormat="1" ht="23.85" customHeight="1">
      <c r="A51" s="298"/>
      <c r="B51" s="482"/>
      <c r="C51" s="207"/>
      <c r="D51" s="137"/>
      <c r="E51" s="161"/>
      <c r="F51" s="186"/>
      <c r="G51" s="181"/>
      <c r="H51" s="165">
        <f t="shared" si="12"/>
        <v>0</v>
      </c>
      <c r="I51" s="163">
        <f t="shared" si="13"/>
        <v>0</v>
      </c>
      <c r="J51" s="158"/>
      <c r="K51" s="17">
        <f t="shared" si="7"/>
        <v>0</v>
      </c>
      <c r="L51" s="159">
        <f t="shared" si="8"/>
        <v>1</v>
      </c>
      <c r="M51" s="212">
        <f t="shared" si="9"/>
        <v>0</v>
      </c>
      <c r="N51" s="230"/>
      <c r="O51" s="318"/>
      <c r="P51" s="194"/>
      <c r="Q51" s="194"/>
      <c r="R51" s="194"/>
      <c r="S51" s="194"/>
      <c r="T51" s="194"/>
      <c r="U51" s="197"/>
      <c r="V51" s="197"/>
      <c r="W51" s="197"/>
      <c r="X51" s="197"/>
      <c r="Y51" s="197"/>
      <c r="Z51" s="197"/>
      <c r="AA51" s="197"/>
      <c r="AB51" s="197"/>
      <c r="AC51" s="197"/>
      <c r="AD51" s="197"/>
      <c r="AE51" s="197"/>
      <c r="AF51" s="197"/>
      <c r="AG51" s="197"/>
      <c r="AH51" s="197"/>
      <c r="AI51" s="197"/>
      <c r="AJ51" s="197"/>
      <c r="AK51" s="197"/>
      <c r="AL51" s="197"/>
      <c r="AM51" s="197"/>
      <c r="AN51" s="197"/>
      <c r="AO51" s="197"/>
      <c r="AP51" s="197"/>
      <c r="AQ51" s="197"/>
      <c r="AR51" s="197"/>
      <c r="AS51" s="197"/>
      <c r="AT51" s="197"/>
      <c r="AU51" s="197"/>
      <c r="AV51" s="197"/>
      <c r="AW51" s="197"/>
      <c r="AX51" s="197"/>
      <c r="AY51" s="197"/>
      <c r="AZ51" s="197"/>
      <c r="BA51" s="197"/>
      <c r="BB51" s="197"/>
      <c r="BC51" s="197"/>
      <c r="BD51" s="197"/>
      <c r="BE51" s="197"/>
      <c r="BF51" s="197"/>
      <c r="BG51" s="197"/>
      <c r="BH51" s="197"/>
    </row>
    <row r="52" spans="1:60" customFormat="1" ht="23.85" customHeight="1">
      <c r="A52" s="298"/>
      <c r="B52" s="482"/>
      <c r="C52" s="207"/>
      <c r="D52" s="137"/>
      <c r="E52" s="161"/>
      <c r="F52" s="186"/>
      <c r="G52" s="181"/>
      <c r="H52" s="165">
        <f t="shared" si="12"/>
        <v>0</v>
      </c>
      <c r="I52" s="163">
        <f t="shared" si="13"/>
        <v>0</v>
      </c>
      <c r="J52" s="158"/>
      <c r="K52" s="17">
        <f t="shared" si="7"/>
        <v>0</v>
      </c>
      <c r="L52" s="159">
        <f t="shared" si="8"/>
        <v>1</v>
      </c>
      <c r="M52" s="212">
        <f t="shared" si="9"/>
        <v>0</v>
      </c>
      <c r="N52" s="230"/>
      <c r="O52" s="318"/>
      <c r="P52" s="194"/>
      <c r="Q52" s="194"/>
      <c r="R52" s="194"/>
      <c r="S52" s="194"/>
      <c r="T52" s="194"/>
      <c r="U52" s="197"/>
      <c r="V52" s="197"/>
      <c r="W52" s="197"/>
      <c r="X52" s="197"/>
      <c r="Y52" s="197"/>
      <c r="Z52" s="197"/>
      <c r="AA52" s="197"/>
      <c r="AB52" s="197"/>
      <c r="AC52" s="197"/>
      <c r="AD52" s="197"/>
      <c r="AE52" s="197"/>
      <c r="AF52" s="197"/>
      <c r="AG52" s="197"/>
      <c r="AH52" s="197"/>
      <c r="AI52" s="197"/>
      <c r="AJ52" s="197"/>
      <c r="AK52" s="197"/>
      <c r="AL52" s="197"/>
      <c r="AM52" s="197"/>
      <c r="AN52" s="197"/>
      <c r="AO52" s="197"/>
      <c r="AP52" s="197"/>
      <c r="AQ52" s="197"/>
      <c r="AR52" s="197"/>
      <c r="AS52" s="197"/>
      <c r="AT52" s="197"/>
      <c r="AU52" s="197"/>
      <c r="AV52" s="197"/>
      <c r="AW52" s="197"/>
      <c r="AX52" s="197"/>
      <c r="AY52" s="197"/>
      <c r="AZ52" s="197"/>
      <c r="BA52" s="197"/>
      <c r="BB52" s="197"/>
      <c r="BC52" s="197"/>
      <c r="BD52" s="197"/>
      <c r="BE52" s="197"/>
      <c r="BF52" s="197"/>
      <c r="BG52" s="197"/>
      <c r="BH52" s="197"/>
    </row>
    <row r="53" spans="1:60" customFormat="1" ht="23.85" customHeight="1">
      <c r="A53" s="298"/>
      <c r="B53" s="482"/>
      <c r="C53" s="207"/>
      <c r="D53" s="137"/>
      <c r="E53" s="161"/>
      <c r="F53" s="186"/>
      <c r="G53" s="181"/>
      <c r="H53" s="165">
        <f t="shared" si="12"/>
        <v>0</v>
      </c>
      <c r="I53" s="163">
        <f t="shared" si="13"/>
        <v>0</v>
      </c>
      <c r="J53" s="158"/>
      <c r="K53" s="17">
        <f t="shared" si="7"/>
        <v>0</v>
      </c>
      <c r="L53" s="159">
        <f t="shared" si="8"/>
        <v>1</v>
      </c>
      <c r="M53" s="212">
        <f t="shared" si="9"/>
        <v>0</v>
      </c>
      <c r="N53" s="230"/>
      <c r="O53" s="318"/>
      <c r="P53" s="194"/>
      <c r="Q53" s="194"/>
      <c r="R53" s="194"/>
      <c r="S53" s="194"/>
      <c r="T53" s="194"/>
      <c r="U53" s="197"/>
      <c r="V53" s="197"/>
      <c r="W53" s="197"/>
      <c r="X53" s="197"/>
      <c r="Y53" s="197"/>
      <c r="Z53" s="197"/>
      <c r="AA53" s="197"/>
      <c r="AB53" s="197"/>
      <c r="AC53" s="197"/>
      <c r="AD53" s="197"/>
      <c r="AE53" s="197"/>
      <c r="AF53" s="197"/>
      <c r="AG53" s="197"/>
      <c r="AH53" s="197"/>
      <c r="AI53" s="197"/>
      <c r="AJ53" s="197"/>
      <c r="AK53" s="197"/>
      <c r="AL53" s="197"/>
      <c r="AM53" s="197"/>
      <c r="AN53" s="197"/>
      <c r="AO53" s="197"/>
      <c r="AP53" s="197"/>
      <c r="AQ53" s="197"/>
      <c r="AR53" s="197"/>
      <c r="AS53" s="197"/>
      <c r="AT53" s="197"/>
      <c r="AU53" s="197"/>
      <c r="AV53" s="197"/>
      <c r="AW53" s="197"/>
      <c r="AX53" s="197"/>
      <c r="AY53" s="197"/>
      <c r="AZ53" s="197"/>
      <c r="BA53" s="197"/>
      <c r="BB53" s="197"/>
      <c r="BC53" s="197"/>
      <c r="BD53" s="197"/>
      <c r="BE53" s="197"/>
      <c r="BF53" s="197"/>
      <c r="BG53" s="197"/>
      <c r="BH53" s="197"/>
    </row>
    <row r="54" spans="1:60" customFormat="1" ht="23.85" customHeight="1">
      <c r="A54" s="298"/>
      <c r="B54" s="482"/>
      <c r="C54" s="207"/>
      <c r="D54" s="137"/>
      <c r="E54" s="161"/>
      <c r="F54" s="186"/>
      <c r="G54" s="181"/>
      <c r="H54" s="165">
        <f t="shared" si="12"/>
        <v>0</v>
      </c>
      <c r="I54" s="163">
        <f t="shared" si="13"/>
        <v>0</v>
      </c>
      <c r="J54" s="158"/>
      <c r="K54" s="17">
        <f t="shared" si="7"/>
        <v>0</v>
      </c>
      <c r="L54" s="159">
        <f t="shared" si="8"/>
        <v>1</v>
      </c>
      <c r="M54" s="212">
        <f t="shared" si="9"/>
        <v>0</v>
      </c>
      <c r="N54" s="230"/>
      <c r="O54" s="318"/>
      <c r="P54" s="194"/>
      <c r="Q54" s="194"/>
      <c r="R54" s="194"/>
      <c r="S54" s="194"/>
      <c r="T54" s="194"/>
      <c r="U54" s="197"/>
      <c r="V54" s="197"/>
      <c r="W54" s="197"/>
      <c r="X54" s="197"/>
      <c r="Y54" s="197"/>
      <c r="Z54" s="197"/>
      <c r="AA54" s="197"/>
      <c r="AB54" s="197"/>
      <c r="AC54" s="197"/>
      <c r="AD54" s="197"/>
      <c r="AE54" s="197"/>
      <c r="AF54" s="197"/>
      <c r="AG54" s="197"/>
      <c r="AH54" s="197"/>
      <c r="AI54" s="197"/>
      <c r="AJ54" s="197"/>
      <c r="AK54" s="197"/>
      <c r="AL54" s="197"/>
      <c r="AM54" s="197"/>
      <c r="AN54" s="197"/>
      <c r="AO54" s="197"/>
      <c r="AP54" s="197"/>
      <c r="AQ54" s="197"/>
      <c r="AR54" s="197"/>
      <c r="AS54" s="197"/>
      <c r="AT54" s="197"/>
      <c r="AU54" s="197"/>
      <c r="AV54" s="197"/>
      <c r="AW54" s="197"/>
      <c r="AX54" s="197"/>
      <c r="AY54" s="197"/>
      <c r="AZ54" s="197"/>
      <c r="BA54" s="197"/>
      <c r="BB54" s="197"/>
      <c r="BC54" s="197"/>
      <c r="BD54" s="197"/>
      <c r="BE54" s="197"/>
      <c r="BF54" s="197"/>
      <c r="BG54" s="197"/>
      <c r="BH54" s="197"/>
    </row>
    <row r="55" spans="1:60" customFormat="1" ht="23.85" customHeight="1" thickBot="1">
      <c r="A55" s="298"/>
      <c r="B55" s="482"/>
      <c r="C55" s="208"/>
      <c r="D55" s="137"/>
      <c r="E55" s="201"/>
      <c r="F55" s="182"/>
      <c r="G55" s="183"/>
      <c r="H55" s="206">
        <f t="shared" si="12"/>
        <v>0</v>
      </c>
      <c r="I55" s="163">
        <f t="shared" si="13"/>
        <v>0</v>
      </c>
      <c r="J55" s="203"/>
      <c r="K55" s="18">
        <f t="shared" si="7"/>
        <v>0</v>
      </c>
      <c r="L55" s="204">
        <f t="shared" si="8"/>
        <v>1</v>
      </c>
      <c r="M55" s="213">
        <f t="shared" si="9"/>
        <v>0</v>
      </c>
      <c r="N55" s="230"/>
      <c r="O55" s="318"/>
      <c r="P55" s="194"/>
      <c r="Q55" s="194"/>
      <c r="R55" s="194"/>
      <c r="S55" s="194"/>
      <c r="T55" s="194"/>
      <c r="U55" s="197"/>
      <c r="V55" s="197"/>
      <c r="W55" s="197"/>
      <c r="X55" s="197"/>
      <c r="Y55" s="197"/>
      <c r="Z55" s="197"/>
      <c r="AA55" s="197"/>
      <c r="AB55" s="197"/>
      <c r="AC55" s="197"/>
      <c r="AD55" s="197"/>
      <c r="AE55" s="197"/>
      <c r="AF55" s="197"/>
      <c r="AG55" s="197"/>
      <c r="AH55" s="197"/>
      <c r="AI55" s="197"/>
      <c r="AJ55" s="197"/>
      <c r="AK55" s="197"/>
      <c r="AL55" s="197"/>
      <c r="AM55" s="197"/>
      <c r="AN55" s="197"/>
      <c r="AO55" s="197"/>
      <c r="AP55" s="197"/>
      <c r="AQ55" s="197"/>
      <c r="AR55" s="197"/>
      <c r="AS55" s="197"/>
      <c r="AT55" s="197"/>
      <c r="AU55" s="197"/>
      <c r="AV55" s="197"/>
      <c r="AW55" s="197"/>
      <c r="AX55" s="197"/>
      <c r="AY55" s="197"/>
      <c r="AZ55" s="197"/>
      <c r="BA55" s="197"/>
      <c r="BB55" s="197"/>
      <c r="BC55" s="197"/>
      <c r="BD55" s="197"/>
      <c r="BE55" s="197"/>
      <c r="BF55" s="197"/>
      <c r="BG55" s="197"/>
      <c r="BH55" s="197"/>
    </row>
    <row r="56" spans="1:60" s="164" customFormat="1" ht="23.85" customHeight="1" thickBot="1">
      <c r="A56" s="299"/>
      <c r="B56" s="482"/>
      <c r="C56" s="501" t="s">
        <v>108</v>
      </c>
      <c r="D56" s="502"/>
      <c r="E56" s="503"/>
      <c r="F56" s="219">
        <f>SUM(F48:F55)</f>
        <v>0</v>
      </c>
      <c r="G56" s="220">
        <f>SUM(G48:G55)</f>
        <v>0</v>
      </c>
      <c r="H56" s="220">
        <f>SUM(H48:H55)</f>
        <v>0</v>
      </c>
      <c r="I56" s="221">
        <f>SUM(I48:I55)</f>
        <v>0</v>
      </c>
      <c r="J56" s="472">
        <f>SUM(K48:K55)</f>
        <v>0</v>
      </c>
      <c r="K56" s="473">
        <f>SUM(K49:K55)</f>
        <v>0</v>
      </c>
      <c r="L56" s="470">
        <f>SUM(M48:M55)</f>
        <v>0</v>
      </c>
      <c r="M56" s="474">
        <f>SUM(M49:M55)</f>
        <v>0</v>
      </c>
      <c r="N56" s="277">
        <f>IF(AND(I56&gt;0,I56&lt;1000000),ROUNDUP(I56,-4),IF(AND(I56&gt;=1000000,I56&lt;=100000000),ROUNDUP(I56,-5),IF(I56&gt;100000000,ROUNDUP(I56,-6),0)))</f>
        <v>0</v>
      </c>
      <c r="O56" s="315"/>
      <c r="P56" s="169"/>
      <c r="Q56" s="169"/>
      <c r="R56" s="169"/>
      <c r="S56" s="169"/>
      <c r="T56" s="169"/>
      <c r="U56" s="168"/>
      <c r="V56" s="168"/>
      <c r="W56" s="168"/>
      <c r="X56" s="168"/>
      <c r="Y56" s="168"/>
      <c r="Z56" s="168"/>
      <c r="AA56" s="168"/>
      <c r="AB56" s="168"/>
      <c r="AC56" s="168"/>
      <c r="AD56" s="168"/>
      <c r="AE56" s="168"/>
      <c r="AF56" s="168"/>
      <c r="AG56" s="168"/>
      <c r="AH56" s="168"/>
      <c r="AI56" s="168"/>
      <c r="AJ56" s="168"/>
      <c r="AK56" s="168"/>
      <c r="AL56" s="168"/>
      <c r="AM56" s="168"/>
      <c r="AN56" s="168"/>
      <c r="AO56" s="168"/>
      <c r="AP56" s="168"/>
      <c r="AQ56" s="168"/>
      <c r="AR56" s="168"/>
      <c r="AS56" s="168"/>
      <c r="AT56" s="168"/>
      <c r="AU56" s="168"/>
      <c r="AV56" s="168"/>
      <c r="AW56" s="168"/>
      <c r="AX56" s="168"/>
      <c r="AY56" s="168"/>
      <c r="AZ56" s="168"/>
      <c r="BA56" s="168"/>
      <c r="BB56" s="168"/>
      <c r="BC56" s="168"/>
      <c r="BD56" s="168"/>
      <c r="BE56" s="168"/>
      <c r="BF56" s="168"/>
      <c r="BG56" s="168"/>
      <c r="BH56" s="168"/>
    </row>
    <row r="57" spans="1:60" s="164" customFormat="1" ht="6.75" customHeight="1" thickBot="1">
      <c r="A57" s="299"/>
      <c r="B57" s="504"/>
      <c r="C57" s="224"/>
      <c r="D57" s="225"/>
      <c r="E57" s="225"/>
      <c r="F57" s="226"/>
      <c r="G57" s="226"/>
      <c r="H57" s="226"/>
      <c r="I57" s="226"/>
      <c r="J57" s="227"/>
      <c r="K57" s="227"/>
      <c r="L57" s="227"/>
      <c r="M57" s="227"/>
      <c r="N57" s="232"/>
      <c r="O57" s="311"/>
      <c r="P57" s="169"/>
      <c r="Q57" s="169"/>
      <c r="R57" s="169"/>
      <c r="S57" s="169"/>
      <c r="T57" s="169"/>
      <c r="U57" s="168"/>
      <c r="V57" s="168"/>
      <c r="W57" s="168"/>
      <c r="X57" s="168"/>
      <c r="Y57" s="168"/>
      <c r="Z57" s="168"/>
      <c r="AA57" s="168"/>
      <c r="AB57" s="168"/>
      <c r="AC57" s="168"/>
      <c r="AD57" s="168"/>
      <c r="AE57" s="168"/>
      <c r="AF57" s="168"/>
      <c r="AG57" s="168"/>
      <c r="AH57" s="168"/>
      <c r="AI57" s="168"/>
      <c r="AJ57" s="168"/>
      <c r="AK57" s="168"/>
      <c r="AL57" s="168"/>
      <c r="AM57" s="168"/>
      <c r="AN57" s="168"/>
      <c r="AO57" s="168"/>
      <c r="AP57" s="168"/>
      <c r="AQ57" s="168"/>
      <c r="AR57" s="168"/>
      <c r="AS57" s="168"/>
      <c r="AT57" s="168"/>
      <c r="AU57" s="168"/>
      <c r="AV57" s="168"/>
      <c r="AW57" s="168"/>
      <c r="AX57" s="168"/>
      <c r="AY57" s="168"/>
      <c r="AZ57" s="168"/>
      <c r="BA57" s="168"/>
      <c r="BB57" s="168"/>
      <c r="BC57" s="168"/>
      <c r="BD57" s="168"/>
      <c r="BE57" s="168"/>
      <c r="BF57" s="168"/>
      <c r="BG57" s="168"/>
      <c r="BH57" s="168"/>
    </row>
    <row r="58" spans="1:60" s="164" customFormat="1" ht="28.15" customHeight="1" thickBot="1">
      <c r="A58" s="299"/>
      <c r="B58" s="505"/>
      <c r="C58" s="214" t="s">
        <v>215</v>
      </c>
      <c r="D58" s="222"/>
      <c r="E58" s="223"/>
      <c r="F58" s="211">
        <f>F56+F46+F38</f>
        <v>0</v>
      </c>
      <c r="G58" s="211">
        <f>G56+G46+G38</f>
        <v>0</v>
      </c>
      <c r="H58" s="211">
        <f>H56+H46+H38</f>
        <v>0</v>
      </c>
      <c r="I58" s="218">
        <f>I56+I46+I38</f>
        <v>0</v>
      </c>
      <c r="J58" s="468">
        <f>J56+J46+J38</f>
        <v>0</v>
      </c>
      <c r="K58" s="467"/>
      <c r="L58" s="468">
        <f>L56+L46+L38</f>
        <v>0</v>
      </c>
      <c r="M58" s="475"/>
      <c r="N58" s="277">
        <f>N38+N46+N56</f>
        <v>0</v>
      </c>
      <c r="O58" s="315"/>
      <c r="P58" s="80" t="s">
        <v>59</v>
      </c>
      <c r="Q58" s="169"/>
      <c r="R58" s="169"/>
      <c r="S58" s="169"/>
      <c r="T58" s="169"/>
      <c r="U58" s="168"/>
      <c r="V58" s="168"/>
      <c r="W58" s="168"/>
      <c r="X58" s="168"/>
      <c r="Y58" s="168"/>
      <c r="Z58" s="168"/>
      <c r="AA58" s="168"/>
      <c r="AB58" s="168"/>
      <c r="AC58" s="168"/>
      <c r="AD58" s="168"/>
      <c r="AE58" s="168"/>
      <c r="AF58" s="168"/>
      <c r="AG58" s="168"/>
      <c r="AH58" s="168"/>
      <c r="AI58" s="168"/>
      <c r="AJ58" s="168"/>
      <c r="AK58" s="168"/>
      <c r="AL58" s="168"/>
      <c r="AM58" s="168"/>
      <c r="AN58" s="168"/>
      <c r="AO58" s="168"/>
      <c r="AP58" s="168"/>
      <c r="AQ58" s="168"/>
      <c r="AR58" s="168"/>
      <c r="AS58" s="168"/>
      <c r="AT58" s="168"/>
      <c r="AU58" s="168"/>
      <c r="AV58" s="168"/>
      <c r="AW58" s="168"/>
      <c r="AX58" s="168"/>
      <c r="AY58" s="168"/>
      <c r="AZ58" s="168"/>
      <c r="BA58" s="168"/>
      <c r="BB58" s="168"/>
      <c r="BC58" s="168"/>
      <c r="BD58" s="168"/>
      <c r="BE58" s="168"/>
      <c r="BF58" s="168"/>
      <c r="BG58" s="168"/>
      <c r="BH58" s="168"/>
    </row>
    <row r="59" spans="1:60" s="199" customFormat="1" ht="1.5" customHeight="1" thickBot="1">
      <c r="A59" s="299"/>
      <c r="B59" s="257"/>
      <c r="C59" s="258"/>
      <c r="D59" s="259"/>
      <c r="E59" s="259"/>
      <c r="F59" s="260"/>
      <c r="G59" s="260"/>
      <c r="H59" s="260"/>
      <c r="I59" s="260"/>
      <c r="J59" s="260"/>
      <c r="K59" s="260"/>
      <c r="L59" s="260"/>
      <c r="M59" s="260"/>
      <c r="N59" s="261"/>
      <c r="O59" s="311"/>
      <c r="P59" s="198"/>
      <c r="Q59" s="198"/>
      <c r="R59" s="198"/>
      <c r="S59" s="198"/>
      <c r="T59" s="198"/>
    </row>
    <row r="60" spans="1:60" s="199" customFormat="1" ht="17.25" customHeight="1" thickBot="1">
      <c r="A60" s="299"/>
      <c r="B60" s="302"/>
      <c r="C60" s="303"/>
      <c r="D60" s="304"/>
      <c r="E60" s="304"/>
      <c r="F60" s="305"/>
      <c r="G60" s="305"/>
      <c r="H60" s="305"/>
      <c r="I60" s="305"/>
      <c r="J60" s="305"/>
      <c r="K60" s="305"/>
      <c r="L60" s="305"/>
      <c r="M60" s="305"/>
      <c r="N60" s="306"/>
      <c r="O60" s="311"/>
      <c r="P60" s="198"/>
      <c r="Q60" s="198"/>
      <c r="R60" s="198"/>
      <c r="S60" s="198"/>
      <c r="T60" s="198"/>
    </row>
    <row r="61" spans="1:60" ht="29.25" customHeight="1" thickBot="1">
      <c r="A61" s="294"/>
      <c r="B61" s="415" t="s">
        <v>136</v>
      </c>
      <c r="C61" s="241"/>
      <c r="D61" s="241"/>
      <c r="E61" s="241"/>
      <c r="F61" s="242">
        <f>F58+F25+F18</f>
        <v>10024295</v>
      </c>
      <c r="G61" s="242">
        <f>G58+G25+G18</f>
        <v>1972808.47</v>
      </c>
      <c r="H61" s="242">
        <f>H58+H25+H18</f>
        <v>11997103.470000001</v>
      </c>
      <c r="I61" s="242">
        <f>I58+I25+I18</f>
        <v>13676697.955799999</v>
      </c>
      <c r="J61" s="458">
        <f>J58+J25+J18</f>
        <v>13676697.955799999</v>
      </c>
      <c r="K61" s="459"/>
      <c r="L61" s="458">
        <f>L58+L25+L18</f>
        <v>0</v>
      </c>
      <c r="M61" s="459"/>
      <c r="N61" s="243">
        <f>N58+N26</f>
        <v>13770000</v>
      </c>
      <c r="O61" s="301"/>
      <c r="Q61" s="56"/>
      <c r="R61" s="56"/>
      <c r="S61" s="56"/>
      <c r="T61" s="56"/>
      <c r="U61" s="56"/>
      <c r="V61" s="56"/>
      <c r="W61" s="56"/>
    </row>
    <row r="62" spans="1:60" s="79" customFormat="1" ht="16.5" customHeight="1">
      <c r="A62" s="296"/>
      <c r="B62" s="300"/>
      <c r="C62" s="300"/>
      <c r="D62" s="300"/>
      <c r="E62" s="300"/>
      <c r="F62" s="301"/>
      <c r="G62" s="301"/>
      <c r="H62" s="301"/>
      <c r="I62" s="301"/>
      <c r="J62" s="301"/>
      <c r="K62" s="301"/>
      <c r="L62" s="301"/>
      <c r="M62" s="301"/>
      <c r="N62" s="301"/>
      <c r="O62" s="301"/>
      <c r="P62" s="271"/>
      <c r="Q62" s="15"/>
      <c r="R62" s="15"/>
      <c r="S62" s="15"/>
      <c r="T62" s="15"/>
      <c r="U62" s="15"/>
      <c r="V62" s="15"/>
      <c r="W62" s="15"/>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row>
    <row r="63" spans="1:60" s="273" customFormat="1" ht="16.5" customHeight="1" thickBot="1">
      <c r="A63" s="269"/>
      <c r="B63" s="319"/>
      <c r="C63" s="319"/>
      <c r="D63" s="319"/>
      <c r="E63" s="319"/>
      <c r="F63" s="244"/>
      <c r="G63" s="244"/>
      <c r="H63" s="244"/>
      <c r="I63" s="244"/>
      <c r="J63" s="244"/>
      <c r="K63" s="244"/>
      <c r="L63" s="244"/>
      <c r="M63" s="244"/>
      <c r="N63" s="244"/>
      <c r="O63" s="244"/>
      <c r="P63" s="271"/>
      <c r="Q63" s="272"/>
      <c r="R63" s="272"/>
      <c r="S63" s="272"/>
      <c r="T63" s="272"/>
      <c r="U63" s="272"/>
      <c r="V63" s="272"/>
      <c r="W63" s="272"/>
      <c r="X63" s="269"/>
      <c r="Y63" s="269"/>
      <c r="Z63" s="269"/>
      <c r="AA63" s="269"/>
      <c r="AB63" s="269"/>
      <c r="AC63" s="269"/>
      <c r="AD63" s="269"/>
      <c r="AE63" s="269"/>
      <c r="AF63" s="269"/>
      <c r="AG63" s="269"/>
      <c r="AH63" s="269"/>
      <c r="AI63" s="269"/>
      <c r="AJ63" s="269"/>
      <c r="AK63" s="269"/>
      <c r="AL63" s="269"/>
      <c r="AM63" s="269"/>
      <c r="AN63" s="269"/>
      <c r="AO63" s="269"/>
      <c r="AP63" s="269"/>
      <c r="AQ63" s="269"/>
      <c r="AR63" s="269"/>
      <c r="AS63" s="269"/>
      <c r="AT63" s="269"/>
      <c r="AU63" s="269"/>
      <c r="AV63" s="269"/>
      <c r="AW63" s="269"/>
      <c r="AX63" s="269"/>
      <c r="AY63" s="269"/>
      <c r="AZ63" s="269"/>
      <c r="BA63" s="269"/>
      <c r="BB63" s="269"/>
      <c r="BC63" s="269"/>
      <c r="BD63" s="269"/>
      <c r="BE63" s="269"/>
      <c r="BF63" s="269"/>
      <c r="BG63" s="269"/>
      <c r="BH63" s="269"/>
    </row>
    <row r="64" spans="1:60" ht="68.25" customHeight="1">
      <c r="A64" s="276"/>
      <c r="B64" s="493" t="s">
        <v>0</v>
      </c>
      <c r="C64" s="488" t="s">
        <v>19</v>
      </c>
      <c r="D64" s="488" t="s">
        <v>20</v>
      </c>
      <c r="E64" s="488" t="s">
        <v>21</v>
      </c>
      <c r="F64" s="488" t="s">
        <v>22</v>
      </c>
      <c r="G64" s="524" t="s">
        <v>74</v>
      </c>
      <c r="H64" s="524" t="s">
        <v>23</v>
      </c>
      <c r="I64" s="527" t="s">
        <v>28</v>
      </c>
      <c r="J64" s="498" t="s">
        <v>102</v>
      </c>
      <c r="K64" s="499"/>
      <c r="L64" s="499"/>
      <c r="M64" s="500"/>
      <c r="N64" s="530" t="s">
        <v>168</v>
      </c>
      <c r="O64" s="322"/>
      <c r="P64" s="57"/>
      <c r="Q64" s="422" t="s">
        <v>161</v>
      </c>
      <c r="R64" s="379"/>
      <c r="S64" s="379"/>
      <c r="T64" s="379"/>
      <c r="U64" s="379"/>
      <c r="V64" s="379"/>
      <c r="W64" s="379"/>
      <c r="X64" s="379"/>
      <c r="Y64" s="380"/>
      <c r="Z64" s="380"/>
      <c r="AA64" s="380"/>
      <c r="AB64" s="380"/>
      <c r="AC64" s="381"/>
      <c r="AD64" s="381"/>
      <c r="AE64" s="381"/>
      <c r="AF64" s="381"/>
      <c r="AG64" s="381"/>
      <c r="AH64" s="381"/>
      <c r="AI64" s="381"/>
      <c r="AJ64" s="381"/>
      <c r="AK64" s="381"/>
      <c r="AL64" s="382"/>
      <c r="AM64" s="274"/>
      <c r="AN64" s="274"/>
      <c r="AO64" s="274"/>
      <c r="AP64" s="274"/>
      <c r="AQ64" s="274"/>
      <c r="AR64" s="274"/>
      <c r="AS64" s="274"/>
      <c r="AT64" s="274"/>
      <c r="AU64" s="274"/>
      <c r="AV64" s="274"/>
      <c r="AW64" s="274"/>
      <c r="AX64" s="274"/>
      <c r="AY64" s="274"/>
      <c r="AZ64" s="274"/>
      <c r="BA64" s="274"/>
      <c r="BB64" s="274"/>
      <c r="BC64" s="274"/>
      <c r="BD64" s="274"/>
      <c r="BE64" s="274"/>
      <c r="BF64" s="274"/>
      <c r="BG64" s="274"/>
      <c r="BH64" s="274"/>
    </row>
    <row r="65" spans="1:60" ht="68.25" customHeight="1">
      <c r="A65" s="276"/>
      <c r="B65" s="533"/>
      <c r="C65" s="489"/>
      <c r="D65" s="489"/>
      <c r="E65" s="489"/>
      <c r="F65" s="489"/>
      <c r="G65" s="525"/>
      <c r="H65" s="525"/>
      <c r="I65" s="528"/>
      <c r="J65" s="476" t="s">
        <v>100</v>
      </c>
      <c r="K65" s="477"/>
      <c r="L65" s="478" t="s">
        <v>101</v>
      </c>
      <c r="M65" s="479"/>
      <c r="N65" s="531"/>
      <c r="O65" s="322"/>
      <c r="P65" s="291"/>
      <c r="Q65" s="442" t="s">
        <v>164</v>
      </c>
      <c r="R65" s="448"/>
      <c r="S65" s="448"/>
      <c r="T65" s="448"/>
      <c r="U65" s="448"/>
      <c r="V65" s="448"/>
      <c r="W65" s="448"/>
      <c r="X65" s="448"/>
      <c r="Y65" s="448"/>
      <c r="Z65" s="448"/>
      <c r="AA65" s="448"/>
      <c r="AB65" s="448"/>
      <c r="AC65" s="448"/>
      <c r="AD65" s="448"/>
      <c r="AE65" s="448"/>
      <c r="AF65" s="448"/>
      <c r="AG65" s="448"/>
      <c r="AH65" s="448"/>
      <c r="AI65" s="448"/>
      <c r="AJ65" s="448"/>
      <c r="AK65" s="448"/>
      <c r="AL65" s="449"/>
      <c r="AM65" s="276"/>
      <c r="AN65" s="276"/>
      <c r="AO65" s="276"/>
      <c r="AP65" s="276"/>
      <c r="AQ65" s="276"/>
      <c r="AR65" s="276"/>
      <c r="AS65" s="276"/>
      <c r="AT65" s="276"/>
      <c r="AU65" s="276"/>
      <c r="AV65" s="276"/>
      <c r="AW65" s="276"/>
      <c r="AX65" s="276"/>
      <c r="AY65" s="276"/>
      <c r="AZ65" s="276"/>
      <c r="BA65" s="276"/>
      <c r="BB65" s="276"/>
      <c r="BC65" s="274"/>
      <c r="BD65" s="274"/>
      <c r="BE65" s="274"/>
      <c r="BF65" s="274"/>
      <c r="BG65" s="274"/>
      <c r="BH65" s="274"/>
    </row>
    <row r="66" spans="1:60" ht="28.5" customHeight="1" thickBot="1">
      <c r="A66" s="276"/>
      <c r="B66" s="534"/>
      <c r="C66" s="490"/>
      <c r="D66" s="490"/>
      <c r="E66" s="490"/>
      <c r="F66" s="490"/>
      <c r="G66" s="490"/>
      <c r="H66" s="526"/>
      <c r="I66" s="529"/>
      <c r="J66" s="353" t="s">
        <v>103</v>
      </c>
      <c r="K66" s="178"/>
      <c r="L66" s="178" t="s">
        <v>103</v>
      </c>
      <c r="M66" s="354"/>
      <c r="N66" s="532"/>
      <c r="O66" s="323"/>
      <c r="P66" s="57"/>
      <c r="Q66" s="450"/>
      <c r="R66" s="451"/>
      <c r="S66" s="451"/>
      <c r="T66" s="451"/>
      <c r="U66" s="451"/>
      <c r="V66" s="451"/>
      <c r="W66" s="451"/>
      <c r="X66" s="451"/>
      <c r="Y66" s="451"/>
      <c r="Z66" s="451"/>
      <c r="AA66" s="451"/>
      <c r="AB66" s="451"/>
      <c r="AC66" s="451"/>
      <c r="AD66" s="451"/>
      <c r="AE66" s="451"/>
      <c r="AF66" s="451"/>
      <c r="AG66" s="451"/>
      <c r="AH66" s="451"/>
      <c r="AI66" s="451"/>
      <c r="AJ66" s="451"/>
      <c r="AK66" s="451"/>
      <c r="AL66" s="452"/>
      <c r="AM66" s="274"/>
      <c r="AN66" s="274"/>
      <c r="AO66" s="274"/>
      <c r="AP66" s="274"/>
      <c r="AQ66" s="274"/>
      <c r="AR66" s="274"/>
      <c r="AS66" s="274"/>
      <c r="AT66" s="274"/>
      <c r="AU66" s="274"/>
      <c r="AV66" s="274"/>
      <c r="AW66" s="274"/>
      <c r="AX66" s="274"/>
      <c r="AY66" s="274"/>
      <c r="AZ66" s="274"/>
      <c r="BA66" s="274"/>
      <c r="BB66" s="274"/>
      <c r="BC66" s="274"/>
      <c r="BD66" s="274"/>
      <c r="BE66" s="274"/>
      <c r="BF66" s="274"/>
      <c r="BG66" s="274"/>
      <c r="BH66" s="274"/>
    </row>
    <row r="67" spans="1:60" s="79" customFormat="1" ht="27.95" customHeight="1">
      <c r="A67" s="16"/>
      <c r="B67" s="480" t="s">
        <v>131</v>
      </c>
      <c r="C67" s="413" t="s">
        <v>127</v>
      </c>
      <c r="D67" s="249"/>
      <c r="E67" s="249" t="s">
        <v>130</v>
      </c>
      <c r="F67" s="249"/>
      <c r="G67" s="249"/>
      <c r="H67" s="249"/>
      <c r="I67" s="348"/>
      <c r="J67" s="355"/>
      <c r="K67" s="249"/>
      <c r="L67" s="249"/>
      <c r="M67" s="256"/>
      <c r="N67" s="351"/>
      <c r="O67" s="320"/>
      <c r="P67" s="14"/>
      <c r="Q67" s="370"/>
      <c r="R67" s="371"/>
      <c r="S67" s="371"/>
      <c r="T67" s="371"/>
      <c r="U67" s="371"/>
      <c r="V67" s="371"/>
      <c r="W67" s="371"/>
      <c r="X67" s="371"/>
      <c r="Y67" s="372"/>
      <c r="Z67" s="372"/>
      <c r="AA67" s="372"/>
      <c r="AB67" s="372"/>
      <c r="AC67" s="290"/>
      <c r="AD67" s="290"/>
      <c r="AE67" s="290"/>
      <c r="AF67" s="290"/>
      <c r="AG67" s="290"/>
      <c r="AH67" s="290"/>
      <c r="AI67" s="290"/>
      <c r="AJ67" s="290"/>
      <c r="AK67" s="290"/>
      <c r="AL67" s="290"/>
      <c r="AM67" s="16"/>
      <c r="AN67" s="16"/>
      <c r="AO67" s="16"/>
      <c r="AP67" s="16"/>
      <c r="AQ67" s="16"/>
      <c r="AR67" s="16"/>
      <c r="AS67" s="16"/>
      <c r="AT67" s="16"/>
      <c r="AU67" s="16"/>
      <c r="AV67" s="16"/>
      <c r="AW67" s="16"/>
      <c r="AX67" s="16"/>
      <c r="AY67" s="16"/>
      <c r="AZ67" s="16"/>
      <c r="BA67" s="16"/>
      <c r="BB67" s="16"/>
      <c r="BC67" s="16"/>
      <c r="BD67" s="16"/>
      <c r="BE67" s="16"/>
      <c r="BF67" s="16"/>
      <c r="BG67" s="16"/>
      <c r="BH67" s="16"/>
    </row>
    <row r="68" spans="1:60" s="79" customFormat="1" ht="13.9" customHeight="1">
      <c r="A68" s="195"/>
      <c r="B68" s="481"/>
      <c r="C68" s="245"/>
      <c r="D68" s="137"/>
      <c r="E68" s="137"/>
      <c r="F68" s="115"/>
      <c r="G68" s="116"/>
      <c r="H68" s="17">
        <f t="shared" ref="H68:H88" si="14">G68+F68</f>
        <v>0</v>
      </c>
      <c r="I68" s="349">
        <f>H68*$M$5</f>
        <v>0</v>
      </c>
      <c r="J68" s="342"/>
      <c r="K68" s="17">
        <f>I68*J68</f>
        <v>0</v>
      </c>
      <c r="L68" s="159">
        <f t="shared" ref="L68:L88" si="15">1-J68</f>
        <v>1</v>
      </c>
      <c r="M68" s="343">
        <f t="shared" ref="M68:M88" si="16">L68*I68</f>
        <v>0</v>
      </c>
      <c r="N68" s="136"/>
      <c r="O68" s="309"/>
      <c r="P68" s="68"/>
      <c r="Q68" s="373"/>
      <c r="R68" s="374"/>
      <c r="S68" s="374"/>
      <c r="T68" s="374"/>
      <c r="U68" s="374"/>
      <c r="V68" s="374"/>
      <c r="W68" s="375"/>
      <c r="X68" s="372"/>
      <c r="Y68" s="372"/>
      <c r="Z68" s="372"/>
      <c r="AA68" s="372"/>
      <c r="AB68" s="372"/>
      <c r="AC68" s="290"/>
      <c r="AD68" s="290"/>
      <c r="AE68" s="290"/>
      <c r="AF68" s="290"/>
      <c r="AG68" s="290"/>
      <c r="AH68" s="290"/>
      <c r="AI68" s="290"/>
      <c r="AJ68" s="290"/>
      <c r="AK68" s="290"/>
      <c r="AL68" s="290"/>
      <c r="AM68" s="16"/>
      <c r="AN68" s="16"/>
      <c r="AO68" s="16"/>
      <c r="AP68" s="16"/>
      <c r="AQ68" s="16"/>
      <c r="AR68" s="16"/>
      <c r="AS68" s="16"/>
      <c r="AT68" s="16"/>
      <c r="AU68" s="16"/>
      <c r="AV68" s="16"/>
      <c r="AW68" s="16"/>
      <c r="AX68" s="16"/>
      <c r="AY68" s="16"/>
      <c r="AZ68" s="16"/>
      <c r="BA68" s="16"/>
      <c r="BB68" s="16"/>
      <c r="BC68" s="16"/>
      <c r="BD68" s="16"/>
      <c r="BE68" s="16"/>
      <c r="BF68" s="16"/>
      <c r="BG68" s="16"/>
      <c r="BH68" s="16"/>
    </row>
    <row r="69" spans="1:60" s="79" customFormat="1" ht="13.9" customHeight="1">
      <c r="A69" s="195"/>
      <c r="B69" s="482"/>
      <c r="C69" s="245"/>
      <c r="D69" s="137"/>
      <c r="E69" s="137"/>
      <c r="F69" s="115"/>
      <c r="G69" s="116"/>
      <c r="H69" s="17">
        <f>G69+F69</f>
        <v>0</v>
      </c>
      <c r="I69" s="349">
        <f t="shared" ref="I69:I81" si="17">H69*$M$5</f>
        <v>0</v>
      </c>
      <c r="J69" s="342"/>
      <c r="K69" s="17">
        <f>I69*J69</f>
        <v>0</v>
      </c>
      <c r="L69" s="159">
        <f>1-J69</f>
        <v>1</v>
      </c>
      <c r="M69" s="343">
        <f>L69*I69</f>
        <v>0</v>
      </c>
      <c r="N69" s="136"/>
      <c r="O69" s="309"/>
      <c r="P69" s="68"/>
      <c r="Q69" s="272"/>
      <c r="R69" s="272"/>
      <c r="S69" s="272"/>
      <c r="T69" s="272"/>
      <c r="U69" s="272"/>
      <c r="V69" s="272"/>
      <c r="W69" s="272"/>
      <c r="X69" s="269"/>
      <c r="Y69" s="269"/>
      <c r="Z69" s="269"/>
      <c r="AA69" s="269"/>
      <c r="AB69" s="269"/>
      <c r="AC69" s="269"/>
      <c r="AD69" s="269"/>
      <c r="AE69" s="269"/>
      <c r="AF69" s="269"/>
      <c r="AG69" s="269"/>
      <c r="AH69" s="269"/>
      <c r="AI69" s="269"/>
      <c r="AJ69" s="269"/>
      <c r="AK69" s="269"/>
      <c r="AL69" s="269"/>
      <c r="AM69" s="16"/>
      <c r="AN69" s="16"/>
      <c r="AO69" s="16"/>
      <c r="AP69" s="16"/>
      <c r="AQ69" s="16"/>
      <c r="AR69" s="16"/>
      <c r="AS69" s="16"/>
      <c r="AT69" s="16"/>
      <c r="AU69" s="16"/>
      <c r="AV69" s="16"/>
      <c r="AW69" s="16"/>
      <c r="AX69" s="16"/>
      <c r="AY69" s="16"/>
      <c r="AZ69" s="16"/>
      <c r="BA69" s="16"/>
      <c r="BB69" s="16"/>
      <c r="BC69" s="16"/>
      <c r="BD69" s="16"/>
      <c r="BE69" s="16"/>
      <c r="BF69" s="16"/>
      <c r="BG69" s="16"/>
      <c r="BH69" s="16"/>
    </row>
    <row r="70" spans="1:60" s="79" customFormat="1" ht="13.9" customHeight="1">
      <c r="A70" s="195"/>
      <c r="B70" s="482"/>
      <c r="C70" s="245"/>
      <c r="D70" s="137"/>
      <c r="E70" s="137"/>
      <c r="F70" s="115"/>
      <c r="G70" s="116"/>
      <c r="H70" s="17">
        <f t="shared" si="14"/>
        <v>0</v>
      </c>
      <c r="I70" s="349">
        <f t="shared" si="17"/>
        <v>0</v>
      </c>
      <c r="J70" s="342"/>
      <c r="K70" s="17">
        <f t="shared" ref="K70:K88" si="18">I70*J70</f>
        <v>0</v>
      </c>
      <c r="L70" s="159">
        <f t="shared" si="15"/>
        <v>1</v>
      </c>
      <c r="M70" s="343">
        <f t="shared" si="16"/>
        <v>0</v>
      </c>
      <c r="N70" s="136"/>
      <c r="O70" s="309"/>
      <c r="P70" s="68"/>
      <c r="Q70" s="272"/>
      <c r="R70" s="272"/>
      <c r="S70" s="272"/>
      <c r="T70" s="272"/>
      <c r="U70" s="272"/>
      <c r="V70" s="272"/>
      <c r="W70" s="272"/>
      <c r="X70" s="269"/>
      <c r="Y70" s="269"/>
      <c r="Z70" s="269"/>
      <c r="AA70" s="269"/>
      <c r="AB70" s="269"/>
      <c r="AC70" s="269"/>
      <c r="AD70" s="269"/>
      <c r="AE70" s="269"/>
      <c r="AF70" s="269"/>
      <c r="AG70" s="269"/>
      <c r="AH70" s="269"/>
      <c r="AI70" s="269"/>
      <c r="AJ70" s="269"/>
      <c r="AK70" s="269"/>
      <c r="AL70" s="269"/>
      <c r="AM70" s="16"/>
      <c r="AN70" s="16"/>
      <c r="AO70" s="16"/>
      <c r="AP70" s="16"/>
      <c r="AQ70" s="16"/>
      <c r="AR70" s="16"/>
      <c r="AS70" s="16"/>
      <c r="AT70" s="16"/>
      <c r="AU70" s="16"/>
      <c r="AV70" s="16"/>
      <c r="AW70" s="16"/>
      <c r="AX70" s="16"/>
      <c r="AY70" s="16"/>
      <c r="AZ70" s="16"/>
      <c r="BA70" s="16"/>
      <c r="BB70" s="16"/>
      <c r="BC70" s="16"/>
      <c r="BD70" s="16"/>
      <c r="BE70" s="16"/>
      <c r="BF70" s="16"/>
      <c r="BG70" s="16"/>
      <c r="BH70" s="16"/>
    </row>
    <row r="71" spans="1:60" s="79" customFormat="1" ht="13.9" customHeight="1">
      <c r="A71" s="195"/>
      <c r="B71" s="482"/>
      <c r="C71" s="245"/>
      <c r="D71" s="137"/>
      <c r="E71" s="137"/>
      <c r="F71" s="115"/>
      <c r="G71" s="116"/>
      <c r="H71" s="17">
        <f t="shared" si="14"/>
        <v>0</v>
      </c>
      <c r="I71" s="349">
        <f t="shared" si="17"/>
        <v>0</v>
      </c>
      <c r="J71" s="342"/>
      <c r="K71" s="17">
        <f t="shared" si="18"/>
        <v>0</v>
      </c>
      <c r="L71" s="159">
        <f t="shared" si="15"/>
        <v>1</v>
      </c>
      <c r="M71" s="343">
        <f t="shared" si="16"/>
        <v>0</v>
      </c>
      <c r="N71" s="136"/>
      <c r="O71" s="309"/>
      <c r="P71" s="68"/>
      <c r="Q71" s="376"/>
      <c r="R71" s="377"/>
      <c r="S71" s="377"/>
      <c r="T71" s="377"/>
      <c r="U71" s="272"/>
      <c r="V71" s="272"/>
      <c r="W71" s="272"/>
      <c r="X71" s="269"/>
      <c r="Y71" s="269"/>
      <c r="Z71" s="269"/>
      <c r="AA71" s="269"/>
      <c r="AB71" s="269"/>
      <c r="AC71" s="269"/>
      <c r="AD71" s="269"/>
      <c r="AE71" s="269"/>
      <c r="AF71" s="269"/>
      <c r="AG71" s="269"/>
      <c r="AH71" s="269"/>
      <c r="AI71" s="269"/>
      <c r="AJ71" s="269"/>
      <c r="AK71" s="269"/>
      <c r="AL71" s="269"/>
      <c r="AM71" s="16"/>
      <c r="AN71" s="16"/>
      <c r="AO71" s="16"/>
      <c r="AP71" s="16"/>
      <c r="AQ71" s="16"/>
      <c r="AR71" s="16"/>
      <c r="AS71" s="16"/>
      <c r="AT71" s="16"/>
      <c r="AU71" s="16"/>
      <c r="AV71" s="16"/>
      <c r="AW71" s="16"/>
      <c r="AX71" s="16"/>
      <c r="AY71" s="16"/>
      <c r="AZ71" s="16"/>
      <c r="BA71" s="16"/>
      <c r="BB71" s="16"/>
      <c r="BC71" s="16"/>
      <c r="BD71" s="16"/>
      <c r="BE71" s="16"/>
      <c r="BF71" s="16"/>
      <c r="BG71" s="16"/>
      <c r="BH71" s="16"/>
    </row>
    <row r="72" spans="1:60" s="79" customFormat="1" ht="13.9" customHeight="1">
      <c r="A72" s="195"/>
      <c r="B72" s="482"/>
      <c r="C72" s="245"/>
      <c r="D72" s="137"/>
      <c r="E72" s="137"/>
      <c r="F72" s="115"/>
      <c r="G72" s="116"/>
      <c r="H72" s="17">
        <f t="shared" si="14"/>
        <v>0</v>
      </c>
      <c r="I72" s="349">
        <f t="shared" si="17"/>
        <v>0</v>
      </c>
      <c r="J72" s="342"/>
      <c r="K72" s="17">
        <f t="shared" si="18"/>
        <v>0</v>
      </c>
      <c r="L72" s="159">
        <f t="shared" si="15"/>
        <v>1</v>
      </c>
      <c r="M72" s="343">
        <f t="shared" si="16"/>
        <v>0</v>
      </c>
      <c r="N72" s="136"/>
      <c r="O72" s="309"/>
      <c r="P72" s="68"/>
      <c r="Q72" s="378" t="s">
        <v>162</v>
      </c>
      <c r="R72" s="377"/>
      <c r="S72" s="377"/>
      <c r="T72" s="377"/>
      <c r="U72" s="272"/>
      <c r="V72" s="272"/>
      <c r="W72" s="272"/>
      <c r="X72" s="269"/>
      <c r="Y72" s="269"/>
      <c r="Z72" s="269"/>
      <c r="AA72" s="269"/>
      <c r="AB72" s="269"/>
      <c r="AC72" s="269"/>
      <c r="AD72" s="269"/>
      <c r="AE72" s="269"/>
      <c r="AF72" s="269"/>
      <c r="AG72" s="269"/>
      <c r="AH72" s="269"/>
      <c r="AI72" s="269"/>
      <c r="AJ72" s="269"/>
      <c r="AK72" s="269"/>
      <c r="AL72" s="269"/>
      <c r="AM72" s="16"/>
      <c r="AN72" s="16"/>
      <c r="AO72" s="16"/>
      <c r="AP72" s="16"/>
      <c r="AQ72" s="16"/>
      <c r="AR72" s="16"/>
      <c r="AS72" s="16"/>
      <c r="AT72" s="16"/>
      <c r="AU72" s="16"/>
      <c r="AV72" s="16"/>
      <c r="AW72" s="16"/>
      <c r="AX72" s="16"/>
      <c r="AY72" s="16"/>
      <c r="AZ72" s="16"/>
      <c r="BA72" s="16"/>
      <c r="BB72" s="16"/>
      <c r="BC72" s="16"/>
      <c r="BD72" s="16"/>
      <c r="BE72" s="16"/>
      <c r="BF72" s="16"/>
      <c r="BG72" s="16"/>
      <c r="BH72" s="16"/>
    </row>
    <row r="73" spans="1:60" s="79" customFormat="1" ht="13.9" customHeight="1">
      <c r="A73" s="195"/>
      <c r="B73" s="482"/>
      <c r="C73" s="245"/>
      <c r="D73" s="137"/>
      <c r="E73" s="137"/>
      <c r="F73" s="115"/>
      <c r="G73" s="116"/>
      <c r="H73" s="17">
        <f t="shared" si="14"/>
        <v>0</v>
      </c>
      <c r="I73" s="349">
        <f t="shared" si="17"/>
        <v>0</v>
      </c>
      <c r="J73" s="342"/>
      <c r="K73" s="17">
        <f t="shared" si="18"/>
        <v>0</v>
      </c>
      <c r="L73" s="159">
        <f t="shared" si="15"/>
        <v>1</v>
      </c>
      <c r="M73" s="343">
        <f t="shared" si="16"/>
        <v>0</v>
      </c>
      <c r="N73" s="136"/>
      <c r="O73" s="309"/>
      <c r="P73" s="68"/>
      <c r="Q73" s="378" t="s">
        <v>163</v>
      </c>
      <c r="R73" s="377"/>
      <c r="S73" s="377"/>
      <c r="T73" s="377"/>
      <c r="U73" s="272"/>
      <c r="V73" s="272"/>
      <c r="W73" s="272"/>
      <c r="X73" s="269"/>
      <c r="Y73" s="269"/>
      <c r="Z73" s="269"/>
      <c r="AA73" s="269"/>
      <c r="AB73" s="269"/>
      <c r="AC73" s="269"/>
      <c r="AD73" s="269"/>
      <c r="AE73" s="269"/>
      <c r="AF73" s="269"/>
      <c r="AG73" s="269"/>
      <c r="AH73" s="269"/>
      <c r="AI73" s="269"/>
      <c r="AJ73" s="269"/>
      <c r="AK73" s="269"/>
      <c r="AL73" s="269"/>
      <c r="AM73" s="16"/>
      <c r="AN73" s="16"/>
      <c r="AO73" s="16"/>
      <c r="AP73" s="16"/>
      <c r="AQ73" s="16"/>
      <c r="AR73" s="16"/>
      <c r="AS73" s="16"/>
      <c r="AT73" s="16"/>
      <c r="AU73" s="16"/>
      <c r="AV73" s="16"/>
      <c r="AW73" s="16"/>
      <c r="AX73" s="16"/>
      <c r="AY73" s="16"/>
      <c r="AZ73" s="16"/>
      <c r="BA73" s="16"/>
      <c r="BB73" s="16"/>
      <c r="BC73" s="16"/>
      <c r="BD73" s="16"/>
      <c r="BE73" s="16"/>
      <c r="BF73" s="16"/>
      <c r="BG73" s="16"/>
      <c r="BH73" s="16"/>
    </row>
    <row r="74" spans="1:60" s="79" customFormat="1" ht="13.9" customHeight="1">
      <c r="A74" s="195"/>
      <c r="B74" s="482"/>
      <c r="C74" s="246"/>
      <c r="D74" s="137"/>
      <c r="E74" s="137"/>
      <c r="F74" s="115"/>
      <c r="G74" s="116"/>
      <c r="H74" s="17">
        <f t="shared" si="14"/>
        <v>0</v>
      </c>
      <c r="I74" s="349">
        <f t="shared" si="17"/>
        <v>0</v>
      </c>
      <c r="J74" s="342"/>
      <c r="K74" s="17">
        <f t="shared" si="18"/>
        <v>0</v>
      </c>
      <c r="L74" s="159">
        <f t="shared" si="15"/>
        <v>1</v>
      </c>
      <c r="M74" s="343">
        <f t="shared" si="16"/>
        <v>0</v>
      </c>
      <c r="N74" s="136"/>
      <c r="O74" s="309"/>
      <c r="P74" s="68"/>
      <c r="Q74" s="272"/>
      <c r="R74" s="272"/>
      <c r="S74" s="272"/>
      <c r="T74" s="272"/>
      <c r="U74" s="272"/>
      <c r="V74" s="272"/>
      <c r="W74" s="272"/>
      <c r="X74" s="269"/>
      <c r="Y74" s="269"/>
      <c r="Z74" s="269"/>
      <c r="AA74" s="269"/>
      <c r="AB74" s="269"/>
      <c r="AC74" s="269"/>
      <c r="AD74" s="269"/>
      <c r="AE74" s="269"/>
      <c r="AF74" s="269"/>
      <c r="AG74" s="269"/>
      <c r="AH74" s="269"/>
      <c r="AI74" s="269"/>
      <c r="AJ74" s="269"/>
      <c r="AK74" s="269"/>
      <c r="AL74" s="269"/>
      <c r="AM74" s="16"/>
      <c r="AN74" s="16"/>
      <c r="AO74" s="16"/>
      <c r="AP74" s="16"/>
      <c r="AQ74" s="16"/>
      <c r="AR74" s="16"/>
      <c r="AS74" s="16"/>
      <c r="AT74" s="16"/>
      <c r="AU74" s="16"/>
      <c r="AV74" s="16"/>
      <c r="AW74" s="16"/>
      <c r="AX74" s="16"/>
      <c r="AY74" s="16"/>
      <c r="AZ74" s="16"/>
      <c r="BA74" s="16"/>
      <c r="BB74" s="16"/>
      <c r="BC74" s="16"/>
      <c r="BD74" s="16"/>
      <c r="BE74" s="16"/>
      <c r="BF74" s="16"/>
      <c r="BG74" s="16"/>
      <c r="BH74" s="16"/>
    </row>
    <row r="75" spans="1:60" s="79" customFormat="1" ht="13.9" customHeight="1">
      <c r="A75" s="195"/>
      <c r="B75" s="482"/>
      <c r="C75" s="246"/>
      <c r="D75" s="137"/>
      <c r="E75" s="137"/>
      <c r="F75" s="115"/>
      <c r="G75" s="116"/>
      <c r="H75" s="17">
        <f t="shared" si="14"/>
        <v>0</v>
      </c>
      <c r="I75" s="349">
        <f t="shared" si="17"/>
        <v>0</v>
      </c>
      <c r="J75" s="342"/>
      <c r="K75" s="17">
        <f t="shared" si="18"/>
        <v>0</v>
      </c>
      <c r="L75" s="159">
        <f t="shared" si="15"/>
        <v>1</v>
      </c>
      <c r="M75" s="343">
        <f t="shared" si="16"/>
        <v>0</v>
      </c>
      <c r="N75" s="136"/>
      <c r="O75" s="309"/>
      <c r="P75" s="68"/>
      <c r="Q75" s="272"/>
      <c r="R75" s="272"/>
      <c r="S75" s="272"/>
      <c r="T75" s="272"/>
      <c r="U75" s="272"/>
      <c r="V75" s="272"/>
      <c r="W75" s="272"/>
      <c r="X75" s="269"/>
      <c r="Y75" s="269"/>
      <c r="Z75" s="269"/>
      <c r="AA75" s="269"/>
      <c r="AB75" s="269"/>
      <c r="AC75" s="269"/>
      <c r="AD75" s="269"/>
      <c r="AE75" s="269"/>
      <c r="AF75" s="269"/>
      <c r="AG75" s="269"/>
      <c r="AH75" s="269"/>
      <c r="AI75" s="269"/>
      <c r="AJ75" s="269"/>
      <c r="AK75" s="269"/>
      <c r="AL75" s="269"/>
      <c r="AM75" s="16"/>
      <c r="AN75" s="16"/>
      <c r="AO75" s="16"/>
      <c r="AP75" s="16"/>
      <c r="AQ75" s="16"/>
      <c r="AR75" s="16"/>
      <c r="AS75" s="16"/>
      <c r="AT75" s="16"/>
      <c r="AU75" s="16"/>
      <c r="AV75" s="16"/>
      <c r="AW75" s="16"/>
      <c r="AX75" s="16"/>
      <c r="AY75" s="16"/>
      <c r="AZ75" s="16"/>
      <c r="BA75" s="16"/>
      <c r="BB75" s="16"/>
      <c r="BC75" s="16"/>
      <c r="BD75" s="16"/>
      <c r="BE75" s="16"/>
      <c r="BF75" s="16"/>
      <c r="BG75" s="16"/>
      <c r="BH75" s="16"/>
    </row>
    <row r="76" spans="1:60" s="79" customFormat="1" ht="13.9" customHeight="1">
      <c r="A76" s="195"/>
      <c r="B76" s="482"/>
      <c r="C76" s="246"/>
      <c r="D76" s="137"/>
      <c r="E76" s="137"/>
      <c r="F76" s="115"/>
      <c r="G76" s="116"/>
      <c r="H76" s="17">
        <f t="shared" si="14"/>
        <v>0</v>
      </c>
      <c r="I76" s="349">
        <f t="shared" si="17"/>
        <v>0</v>
      </c>
      <c r="J76" s="342"/>
      <c r="K76" s="17">
        <f t="shared" si="18"/>
        <v>0</v>
      </c>
      <c r="L76" s="159">
        <f t="shared" si="15"/>
        <v>1</v>
      </c>
      <c r="M76" s="343">
        <f t="shared" si="16"/>
        <v>0</v>
      </c>
      <c r="N76" s="136"/>
      <c r="O76" s="309"/>
      <c r="P76" s="56"/>
      <c r="Q76" s="15"/>
      <c r="R76" s="15"/>
      <c r="S76" s="15"/>
      <c r="T76" s="15"/>
      <c r="U76" s="15"/>
      <c r="V76" s="15"/>
      <c r="W76" s="15"/>
      <c r="X76" s="16"/>
      <c r="Y76" s="16"/>
      <c r="Z76" s="16"/>
      <c r="AA76" s="16"/>
      <c r="AB76" s="16"/>
      <c r="AC76" s="16"/>
      <c r="AD76" s="16"/>
      <c r="AE76" s="16"/>
      <c r="AF76" s="16"/>
      <c r="AG76" s="16"/>
      <c r="AH76" s="16"/>
      <c r="AI76" s="16"/>
      <c r="AJ76" s="16"/>
      <c r="AK76" s="16"/>
      <c r="AL76" s="16"/>
      <c r="AM76" s="16"/>
      <c r="AN76" s="16"/>
      <c r="AO76" s="16"/>
      <c r="AP76" s="16"/>
      <c r="AQ76" s="16"/>
      <c r="AR76" s="16"/>
      <c r="AS76" s="16"/>
      <c r="AT76" s="16"/>
      <c r="AU76" s="16"/>
      <c r="AV76" s="16"/>
      <c r="AW76" s="16"/>
      <c r="AX76" s="16"/>
      <c r="AY76" s="16"/>
      <c r="AZ76" s="16"/>
      <c r="BA76" s="16"/>
      <c r="BB76" s="16"/>
      <c r="BC76" s="16"/>
      <c r="BD76" s="16"/>
      <c r="BE76" s="16"/>
      <c r="BF76" s="16"/>
      <c r="BG76" s="16"/>
      <c r="BH76" s="16"/>
    </row>
    <row r="77" spans="1:60" s="79" customFormat="1" ht="13.9" customHeight="1">
      <c r="A77" s="195"/>
      <c r="B77" s="482"/>
      <c r="C77" s="246"/>
      <c r="D77" s="137"/>
      <c r="E77" s="137"/>
      <c r="F77" s="115"/>
      <c r="G77" s="116"/>
      <c r="H77" s="17">
        <f t="shared" si="14"/>
        <v>0</v>
      </c>
      <c r="I77" s="349">
        <f t="shared" si="17"/>
        <v>0</v>
      </c>
      <c r="J77" s="342"/>
      <c r="K77" s="17">
        <f t="shared" si="18"/>
        <v>0</v>
      </c>
      <c r="L77" s="159">
        <f t="shared" si="15"/>
        <v>1</v>
      </c>
      <c r="M77" s="343">
        <f t="shared" si="16"/>
        <v>0</v>
      </c>
      <c r="N77" s="136"/>
      <c r="O77" s="309"/>
      <c r="P77" s="56"/>
      <c r="Q77" s="15"/>
      <c r="R77" s="15"/>
      <c r="S77" s="15"/>
      <c r="T77" s="15"/>
      <c r="U77" s="15"/>
      <c r="V77" s="15"/>
      <c r="W77" s="15"/>
      <c r="X77" s="16"/>
      <c r="Y77" s="16"/>
      <c r="Z77" s="16"/>
      <c r="AA77" s="16"/>
      <c r="AB77" s="16"/>
      <c r="AC77" s="16"/>
      <c r="AD77" s="16"/>
      <c r="AE77" s="16"/>
      <c r="AF77" s="16"/>
      <c r="AG77" s="16"/>
      <c r="AH77" s="16"/>
      <c r="AI77" s="16"/>
      <c r="AJ77" s="16"/>
      <c r="AK77" s="16"/>
      <c r="AL77" s="16"/>
      <c r="AM77" s="16"/>
      <c r="AN77" s="16"/>
      <c r="AO77" s="16"/>
      <c r="AP77" s="16"/>
      <c r="AQ77" s="16"/>
      <c r="AR77" s="16"/>
      <c r="AS77" s="16"/>
      <c r="AT77" s="16"/>
      <c r="AU77" s="16"/>
      <c r="AV77" s="16"/>
      <c r="AW77" s="16"/>
      <c r="AX77" s="16"/>
      <c r="AY77" s="16"/>
      <c r="AZ77" s="16"/>
      <c r="BA77" s="16"/>
      <c r="BB77" s="16"/>
      <c r="BC77" s="16"/>
      <c r="BD77" s="16"/>
      <c r="BE77" s="16"/>
      <c r="BF77" s="16"/>
      <c r="BG77" s="16"/>
      <c r="BH77" s="16"/>
    </row>
    <row r="78" spans="1:60" s="79" customFormat="1" ht="13.9" customHeight="1">
      <c r="A78" s="195"/>
      <c r="B78" s="482"/>
      <c r="C78" s="246"/>
      <c r="D78" s="137"/>
      <c r="E78" s="137"/>
      <c r="F78" s="115"/>
      <c r="G78" s="116"/>
      <c r="H78" s="17">
        <f t="shared" si="14"/>
        <v>0</v>
      </c>
      <c r="I78" s="349">
        <f t="shared" si="17"/>
        <v>0</v>
      </c>
      <c r="J78" s="342"/>
      <c r="K78" s="17">
        <f t="shared" si="18"/>
        <v>0</v>
      </c>
      <c r="L78" s="159">
        <f>1-J78</f>
        <v>1</v>
      </c>
      <c r="M78" s="343">
        <f t="shared" si="16"/>
        <v>0</v>
      </c>
      <c r="N78" s="136"/>
      <c r="O78" s="309"/>
      <c r="P78" s="56"/>
      <c r="Q78" s="15"/>
      <c r="R78" s="15"/>
      <c r="S78" s="15"/>
      <c r="T78" s="15"/>
      <c r="U78" s="15"/>
      <c r="V78" s="15"/>
      <c r="W78" s="15"/>
      <c r="X78" s="16"/>
      <c r="Y78" s="16"/>
      <c r="Z78" s="16"/>
      <c r="AA78" s="16"/>
      <c r="AB78" s="16"/>
      <c r="AC78" s="16"/>
      <c r="AD78" s="16"/>
      <c r="AE78" s="16"/>
      <c r="AF78" s="16"/>
      <c r="AG78" s="16"/>
      <c r="AH78" s="16"/>
      <c r="AI78" s="16"/>
      <c r="AJ78" s="16"/>
      <c r="AK78" s="16"/>
      <c r="AL78" s="16"/>
      <c r="AM78" s="16"/>
      <c r="AN78" s="16"/>
      <c r="AO78" s="16"/>
      <c r="AP78" s="16"/>
      <c r="AQ78" s="16"/>
      <c r="AR78" s="16"/>
      <c r="AS78" s="16"/>
      <c r="AT78" s="16"/>
      <c r="AU78" s="16"/>
      <c r="AV78" s="16"/>
      <c r="AW78" s="16"/>
      <c r="AX78" s="16"/>
      <c r="AY78" s="16"/>
      <c r="AZ78" s="16"/>
      <c r="BA78" s="16"/>
      <c r="BB78" s="16"/>
      <c r="BC78" s="16"/>
      <c r="BD78" s="16"/>
      <c r="BE78" s="16"/>
      <c r="BF78" s="16"/>
      <c r="BG78" s="16"/>
      <c r="BH78" s="16"/>
    </row>
    <row r="79" spans="1:60" s="79" customFormat="1" ht="13.9" customHeight="1">
      <c r="A79" s="195"/>
      <c r="B79" s="482"/>
      <c r="C79" s="246"/>
      <c r="D79" s="137"/>
      <c r="E79" s="137"/>
      <c r="F79" s="115"/>
      <c r="G79" s="116"/>
      <c r="H79" s="17">
        <f t="shared" si="14"/>
        <v>0</v>
      </c>
      <c r="I79" s="349">
        <f t="shared" si="17"/>
        <v>0</v>
      </c>
      <c r="J79" s="342"/>
      <c r="K79" s="17">
        <f t="shared" si="18"/>
        <v>0</v>
      </c>
      <c r="L79" s="159">
        <f t="shared" si="15"/>
        <v>1</v>
      </c>
      <c r="M79" s="343">
        <f t="shared" si="16"/>
        <v>0</v>
      </c>
      <c r="N79" s="136"/>
      <c r="O79" s="309"/>
      <c r="P79" s="68"/>
      <c r="Q79" s="15"/>
      <c r="R79" s="15"/>
      <c r="S79" s="15"/>
      <c r="T79" s="15"/>
      <c r="U79" s="15"/>
      <c r="V79" s="15"/>
      <c r="W79" s="15"/>
      <c r="X79" s="16"/>
      <c r="Y79" s="16"/>
      <c r="Z79" s="16"/>
      <c r="AA79" s="16"/>
      <c r="AB79" s="16"/>
      <c r="AC79" s="16"/>
      <c r="AD79" s="16"/>
      <c r="AE79" s="16"/>
      <c r="AF79" s="16"/>
      <c r="AG79" s="16"/>
      <c r="AH79" s="16"/>
      <c r="AI79" s="16"/>
      <c r="AJ79" s="16"/>
      <c r="AK79" s="16"/>
      <c r="AL79" s="16"/>
      <c r="AM79" s="16"/>
      <c r="AN79" s="16"/>
      <c r="AO79" s="16"/>
      <c r="AP79" s="16"/>
      <c r="AQ79" s="16"/>
      <c r="AR79" s="16"/>
      <c r="AS79" s="16"/>
      <c r="AT79" s="16"/>
      <c r="AU79" s="16"/>
      <c r="AV79" s="16"/>
      <c r="AW79" s="16"/>
      <c r="AX79" s="16"/>
      <c r="AY79" s="16"/>
      <c r="AZ79" s="16"/>
      <c r="BA79" s="16"/>
      <c r="BB79" s="16"/>
      <c r="BC79" s="16"/>
      <c r="BD79" s="16"/>
      <c r="BE79" s="16"/>
      <c r="BF79" s="16"/>
      <c r="BG79" s="16"/>
      <c r="BH79" s="16"/>
    </row>
    <row r="80" spans="1:60" s="79" customFormat="1" ht="13.9" customHeight="1">
      <c r="A80" s="195"/>
      <c r="B80" s="482"/>
      <c r="C80" s="247"/>
      <c r="D80" s="137"/>
      <c r="E80" s="137"/>
      <c r="F80" s="115"/>
      <c r="G80" s="116"/>
      <c r="H80" s="17">
        <f t="shared" si="14"/>
        <v>0</v>
      </c>
      <c r="I80" s="349">
        <f t="shared" si="17"/>
        <v>0</v>
      </c>
      <c r="J80" s="342"/>
      <c r="K80" s="17">
        <f t="shared" si="18"/>
        <v>0</v>
      </c>
      <c r="L80" s="159">
        <f t="shared" si="15"/>
        <v>1</v>
      </c>
      <c r="M80" s="343">
        <f t="shared" si="16"/>
        <v>0</v>
      </c>
      <c r="N80" s="136"/>
      <c r="O80" s="309"/>
      <c r="P80" s="68"/>
      <c r="Q80" s="15"/>
      <c r="R80" s="15"/>
      <c r="S80" s="15"/>
      <c r="T80" s="15"/>
      <c r="U80" s="15"/>
      <c r="V80" s="15"/>
      <c r="W80" s="15"/>
      <c r="X80" s="16"/>
      <c r="Y80" s="16"/>
      <c r="Z80" s="16"/>
      <c r="AA80" s="16"/>
      <c r="AB80" s="16"/>
      <c r="AC80" s="16"/>
      <c r="AD80" s="16"/>
      <c r="AE80" s="16"/>
      <c r="AF80" s="16"/>
      <c r="AG80" s="16"/>
      <c r="AH80" s="16"/>
      <c r="AI80" s="16"/>
      <c r="AJ80" s="16"/>
      <c r="AK80" s="16"/>
      <c r="AL80" s="16"/>
      <c r="AM80" s="16"/>
      <c r="AN80" s="16"/>
      <c r="AO80" s="16"/>
      <c r="AP80" s="16"/>
      <c r="AQ80" s="16"/>
      <c r="AR80" s="16"/>
      <c r="AS80" s="16"/>
      <c r="AT80" s="16"/>
      <c r="AU80" s="16"/>
      <c r="AV80" s="16"/>
      <c r="AW80" s="16"/>
      <c r="AX80" s="16"/>
      <c r="AY80" s="16"/>
      <c r="AZ80" s="16"/>
      <c r="BA80" s="16"/>
      <c r="BB80" s="16"/>
      <c r="BC80" s="16"/>
      <c r="BD80" s="16"/>
      <c r="BE80" s="16"/>
      <c r="BF80" s="16"/>
      <c r="BG80" s="16"/>
      <c r="BH80" s="16"/>
    </row>
    <row r="81" spans="1:60" s="79" customFormat="1" ht="13.9" customHeight="1" thickBot="1">
      <c r="A81" s="195"/>
      <c r="B81" s="482"/>
      <c r="C81" s="253"/>
      <c r="D81" s="200" t="s">
        <v>65</v>
      </c>
      <c r="E81" s="200" t="s">
        <v>1</v>
      </c>
      <c r="F81" s="117">
        <v>750000</v>
      </c>
      <c r="G81" s="118"/>
      <c r="H81" s="18">
        <f t="shared" si="14"/>
        <v>750000</v>
      </c>
      <c r="I81" s="349">
        <f t="shared" si="17"/>
        <v>854999.99999999988</v>
      </c>
      <c r="J81" s="356">
        <v>1</v>
      </c>
      <c r="K81" s="18">
        <f t="shared" si="18"/>
        <v>854999.99999999988</v>
      </c>
      <c r="L81" s="204">
        <f t="shared" si="15"/>
        <v>0</v>
      </c>
      <c r="M81" s="357">
        <f t="shared" si="16"/>
        <v>0</v>
      </c>
      <c r="N81" s="136"/>
      <c r="O81" s="309"/>
      <c r="P81" s="68"/>
      <c r="Q81" s="15"/>
      <c r="R81" s="15"/>
      <c r="S81" s="15"/>
      <c r="T81" s="15"/>
      <c r="U81" s="15"/>
      <c r="V81" s="15"/>
      <c r="W81" s="15"/>
      <c r="X81" s="16"/>
      <c r="Y81" s="16"/>
      <c r="Z81" s="16"/>
      <c r="AA81" s="16"/>
      <c r="AB81" s="16"/>
      <c r="AC81" s="16"/>
      <c r="AD81" s="16"/>
      <c r="AE81" s="16"/>
      <c r="AF81" s="16"/>
      <c r="AG81" s="16"/>
      <c r="AH81" s="16"/>
      <c r="AI81" s="16"/>
      <c r="AJ81" s="16"/>
      <c r="AK81" s="16"/>
      <c r="AL81" s="16"/>
      <c r="AM81" s="16"/>
      <c r="AN81" s="16"/>
      <c r="AO81" s="16"/>
      <c r="AP81" s="16"/>
      <c r="AQ81" s="16"/>
      <c r="AR81" s="16"/>
      <c r="AS81" s="16"/>
      <c r="AT81" s="16"/>
      <c r="AU81" s="16"/>
      <c r="AV81" s="16"/>
      <c r="AW81" s="16"/>
      <c r="AX81" s="16"/>
      <c r="AY81" s="16"/>
      <c r="AZ81" s="16"/>
      <c r="BA81" s="16"/>
      <c r="BB81" s="16"/>
      <c r="BC81" s="16"/>
      <c r="BD81" s="16"/>
      <c r="BE81" s="16"/>
      <c r="BF81" s="16"/>
      <c r="BG81" s="16"/>
      <c r="BH81" s="16"/>
    </row>
    <row r="82" spans="1:60" s="79" customFormat="1" ht="24.6" customHeight="1" thickBot="1">
      <c r="A82" s="195"/>
      <c r="B82" s="482"/>
      <c r="C82" s="215" t="s">
        <v>133</v>
      </c>
      <c r="D82" s="215"/>
      <c r="E82" s="216"/>
      <c r="F82" s="254">
        <f>SUM(F68:F81)</f>
        <v>750000</v>
      </c>
      <c r="G82" s="193">
        <f>SUM(G68:G81)</f>
        <v>0</v>
      </c>
      <c r="H82" s="193">
        <f>SUM(H68:H81)</f>
        <v>750000</v>
      </c>
      <c r="I82" s="350">
        <f>SUM(I68:I81)</f>
        <v>854999.99999999988</v>
      </c>
      <c r="J82" s="470">
        <f>SUM(K68:K81)</f>
        <v>854999.99999999988</v>
      </c>
      <c r="K82" s="456"/>
      <c r="L82" s="455">
        <f>SUM(M68:M81)</f>
        <v>0</v>
      </c>
      <c r="M82" s="471"/>
      <c r="N82" s="352">
        <f>IF(AND(I82&gt;0,I82&lt;300000),ROUNDUP(I82,-4),IF(I82&gt;=300000,ROUNDUP(I82,-5),0))</f>
        <v>900000</v>
      </c>
      <c r="O82" s="310"/>
      <c r="P82" s="80" t="s">
        <v>60</v>
      </c>
      <c r="Q82" s="15" t="s">
        <v>134</v>
      </c>
      <c r="R82" s="15"/>
      <c r="S82" s="15"/>
      <c r="T82" s="15"/>
      <c r="U82" s="15"/>
      <c r="V82" s="15"/>
      <c r="W82" s="15"/>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row>
    <row r="83" spans="1:60" s="79" customFormat="1" ht="6" customHeight="1" thickBot="1">
      <c r="A83" s="195"/>
      <c r="B83" s="482"/>
      <c r="C83" s="209"/>
      <c r="D83" s="172"/>
      <c r="E83" s="172"/>
      <c r="F83" s="173"/>
      <c r="G83" s="173"/>
      <c r="H83" s="173"/>
      <c r="I83" s="173"/>
      <c r="J83" s="173"/>
      <c r="K83" s="173"/>
      <c r="L83" s="173"/>
      <c r="M83" s="170"/>
      <c r="N83" s="231"/>
      <c r="O83" s="169"/>
      <c r="P83" s="56"/>
      <c r="Q83" s="15"/>
      <c r="R83" s="15"/>
      <c r="S83" s="15"/>
      <c r="T83" s="15"/>
      <c r="U83" s="15"/>
      <c r="V83" s="15"/>
      <c r="W83" s="15"/>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row>
    <row r="84" spans="1:60" s="79" customFormat="1" ht="24.6" customHeight="1">
      <c r="A84" s="195"/>
      <c r="B84" s="482"/>
      <c r="C84" s="411" t="s">
        <v>128</v>
      </c>
      <c r="D84" s="249"/>
      <c r="E84" s="249" t="s">
        <v>130</v>
      </c>
      <c r="F84" s="249"/>
      <c r="G84" s="249"/>
      <c r="H84" s="249"/>
      <c r="I84" s="348"/>
      <c r="J84" s="355"/>
      <c r="K84" s="249"/>
      <c r="L84" s="249"/>
      <c r="M84" s="256"/>
      <c r="N84" s="351"/>
      <c r="O84" s="320"/>
      <c r="P84" s="56"/>
      <c r="Q84" s="15"/>
      <c r="R84" s="15"/>
      <c r="S84" s="15"/>
      <c r="T84" s="15"/>
      <c r="U84" s="15"/>
      <c r="V84" s="15"/>
      <c r="W84" s="15"/>
      <c r="X84" s="16"/>
      <c r="Y84" s="16"/>
      <c r="Z84" s="16"/>
      <c r="AA84" s="16"/>
      <c r="AB84" s="16"/>
      <c r="AC84" s="16"/>
      <c r="AD84" s="16"/>
      <c r="AE84" s="16"/>
      <c r="AF84" s="16"/>
      <c r="AG84" s="16"/>
      <c r="AH84" s="16"/>
      <c r="AI84" s="16"/>
      <c r="AJ84" s="16"/>
      <c r="AK84" s="16"/>
      <c r="AL84" s="16"/>
      <c r="AM84" s="16"/>
      <c r="AN84" s="16"/>
      <c r="AO84" s="16"/>
      <c r="AP84" s="16"/>
      <c r="AQ84" s="16"/>
      <c r="AR84" s="16"/>
      <c r="AS84" s="16"/>
      <c r="AT84" s="16"/>
      <c r="AU84" s="16"/>
      <c r="AV84" s="16"/>
      <c r="AW84" s="16"/>
      <c r="AX84" s="16"/>
      <c r="AY84" s="16"/>
      <c r="AZ84" s="16"/>
      <c r="BA84" s="16"/>
      <c r="BB84" s="16"/>
      <c r="BC84" s="16"/>
      <c r="BD84" s="16"/>
      <c r="BE84" s="16"/>
      <c r="BF84" s="16"/>
      <c r="BG84" s="16"/>
      <c r="BH84" s="16"/>
    </row>
    <row r="85" spans="1:60" s="79" customFormat="1" ht="13.9" customHeight="1">
      <c r="A85" s="195"/>
      <c r="B85" s="482"/>
      <c r="C85" s="245"/>
      <c r="D85" s="137"/>
      <c r="E85" s="137"/>
      <c r="F85" s="113"/>
      <c r="G85" s="114"/>
      <c r="H85" s="17">
        <f t="shared" si="14"/>
        <v>0</v>
      </c>
      <c r="I85" s="349">
        <f>H85*$M$5</f>
        <v>0</v>
      </c>
      <c r="J85" s="342"/>
      <c r="K85" s="17">
        <f t="shared" si="18"/>
        <v>0</v>
      </c>
      <c r="L85" s="159">
        <f t="shared" si="15"/>
        <v>1</v>
      </c>
      <c r="M85" s="343">
        <f t="shared" si="16"/>
        <v>0</v>
      </c>
      <c r="N85" s="136"/>
      <c r="O85" s="275"/>
      <c r="P85" s="56"/>
      <c r="Q85" s="15"/>
      <c r="R85" s="15"/>
      <c r="S85" s="15"/>
      <c r="T85" s="15"/>
      <c r="U85" s="15"/>
      <c r="V85" s="15"/>
      <c r="W85" s="15"/>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c r="BE85" s="16"/>
      <c r="BF85" s="16"/>
      <c r="BG85" s="16"/>
      <c r="BH85" s="16"/>
    </row>
    <row r="86" spans="1:60" s="79" customFormat="1" ht="13.9" customHeight="1">
      <c r="A86" s="195"/>
      <c r="B86" s="482"/>
      <c r="C86" s="245"/>
      <c r="D86" s="137"/>
      <c r="E86" s="137"/>
      <c r="F86" s="115"/>
      <c r="G86" s="116"/>
      <c r="H86" s="17">
        <f t="shared" si="14"/>
        <v>0</v>
      </c>
      <c r="I86" s="349">
        <f>H86*$M$5</f>
        <v>0</v>
      </c>
      <c r="J86" s="342"/>
      <c r="K86" s="17">
        <f>I86*J86</f>
        <v>0</v>
      </c>
      <c r="L86" s="159">
        <f t="shared" si="15"/>
        <v>1</v>
      </c>
      <c r="M86" s="343">
        <f t="shared" si="16"/>
        <v>0</v>
      </c>
      <c r="N86" s="136"/>
      <c r="O86" s="275"/>
      <c r="P86" s="56"/>
      <c r="Q86" s="15"/>
      <c r="R86" s="15"/>
      <c r="S86" s="15"/>
      <c r="T86" s="15"/>
      <c r="U86" s="15"/>
      <c r="V86" s="15"/>
      <c r="W86" s="15"/>
      <c r="X86" s="16"/>
      <c r="Y86" s="16"/>
      <c r="Z86" s="16"/>
      <c r="AA86" s="16"/>
      <c r="AB86" s="16"/>
      <c r="AC86" s="16"/>
      <c r="AD86" s="16"/>
      <c r="AE86" s="16"/>
      <c r="AF86" s="16"/>
      <c r="AG86" s="16"/>
      <c r="AH86" s="16"/>
      <c r="AI86" s="16"/>
      <c r="AJ86" s="16"/>
      <c r="AK86" s="16"/>
      <c r="AL86" s="16"/>
      <c r="AM86" s="16"/>
      <c r="AN86" s="16"/>
      <c r="AO86" s="16"/>
      <c r="AP86" s="16"/>
      <c r="AQ86" s="16"/>
      <c r="AR86" s="16"/>
      <c r="AS86" s="16"/>
      <c r="AT86" s="16"/>
      <c r="AU86" s="16"/>
      <c r="AV86" s="16"/>
      <c r="AW86" s="16"/>
      <c r="AX86" s="16"/>
      <c r="AY86" s="16"/>
      <c r="AZ86" s="16"/>
      <c r="BA86" s="16"/>
      <c r="BB86" s="16"/>
      <c r="BC86" s="16"/>
      <c r="BD86" s="16"/>
      <c r="BE86" s="16"/>
      <c r="BF86" s="16"/>
      <c r="BG86" s="16"/>
      <c r="BH86" s="16"/>
    </row>
    <row r="87" spans="1:60" s="79" customFormat="1" ht="13.9" customHeight="1">
      <c r="A87" s="195"/>
      <c r="B87" s="482"/>
      <c r="C87" s="245"/>
      <c r="D87" s="137"/>
      <c r="E87" s="137"/>
      <c r="F87" s="115"/>
      <c r="G87" s="116"/>
      <c r="H87" s="17">
        <f t="shared" si="14"/>
        <v>0</v>
      </c>
      <c r="I87" s="349">
        <f>H87*$M$5</f>
        <v>0</v>
      </c>
      <c r="J87" s="342"/>
      <c r="K87" s="17">
        <f t="shared" si="18"/>
        <v>0</v>
      </c>
      <c r="L87" s="159">
        <f t="shared" si="15"/>
        <v>1</v>
      </c>
      <c r="M87" s="343">
        <f t="shared" si="16"/>
        <v>0</v>
      </c>
      <c r="N87" s="136"/>
      <c r="O87" s="275"/>
      <c r="P87" s="56"/>
      <c r="Q87" s="15"/>
      <c r="R87" s="15"/>
      <c r="S87" s="15"/>
      <c r="T87" s="15"/>
      <c r="U87" s="15"/>
      <c r="V87" s="15"/>
      <c r="W87" s="15"/>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6"/>
      <c r="AY87" s="16"/>
      <c r="AZ87" s="16"/>
      <c r="BA87" s="16"/>
      <c r="BB87" s="16"/>
      <c r="BC87" s="16"/>
      <c r="BD87" s="16"/>
      <c r="BE87" s="16"/>
      <c r="BF87" s="16"/>
      <c r="BG87" s="16"/>
      <c r="BH87" s="16"/>
    </row>
    <row r="88" spans="1:60" s="79" customFormat="1" ht="13.9" customHeight="1" thickBot="1">
      <c r="A88" s="195"/>
      <c r="B88" s="482"/>
      <c r="C88" s="253"/>
      <c r="D88" s="200" t="s">
        <v>6</v>
      </c>
      <c r="E88" s="200" t="s">
        <v>1</v>
      </c>
      <c r="F88" s="117">
        <v>450000</v>
      </c>
      <c r="G88" s="118"/>
      <c r="H88" s="18">
        <f t="shared" si="14"/>
        <v>450000</v>
      </c>
      <c r="I88" s="349">
        <f>H88*$M$5</f>
        <v>512999.99999999994</v>
      </c>
      <c r="J88" s="344">
        <v>1</v>
      </c>
      <c r="K88" s="345">
        <f t="shared" si="18"/>
        <v>512999.99999999994</v>
      </c>
      <c r="L88" s="346">
        <f t="shared" si="15"/>
        <v>0</v>
      </c>
      <c r="M88" s="347">
        <f t="shared" si="16"/>
        <v>0</v>
      </c>
      <c r="N88" s="136"/>
      <c r="O88" s="275"/>
      <c r="P88" s="56"/>
      <c r="Q88" s="15"/>
      <c r="R88" s="15"/>
      <c r="S88" s="15"/>
      <c r="T88" s="15"/>
      <c r="U88" s="15"/>
      <c r="V88" s="15"/>
      <c r="W88" s="15"/>
      <c r="X88" s="16"/>
      <c r="Y88" s="16"/>
      <c r="Z88" s="16"/>
      <c r="AA88" s="16"/>
      <c r="AB88" s="16"/>
      <c r="AC88" s="16"/>
      <c r="AD88" s="16"/>
      <c r="AE88" s="16"/>
      <c r="AF88" s="16"/>
      <c r="AG88" s="16"/>
      <c r="AH88" s="16"/>
      <c r="AI88" s="16"/>
      <c r="AJ88" s="16"/>
      <c r="AK88" s="16"/>
      <c r="AL88" s="16"/>
      <c r="AM88" s="16"/>
      <c r="AN88" s="16"/>
      <c r="AO88" s="16"/>
      <c r="AP88" s="16"/>
      <c r="AQ88" s="16"/>
      <c r="AR88" s="16"/>
      <c r="AS88" s="16"/>
      <c r="AT88" s="16"/>
      <c r="AU88" s="16"/>
      <c r="AV88" s="16"/>
      <c r="AW88" s="16"/>
      <c r="AX88" s="16"/>
      <c r="AY88" s="16"/>
      <c r="AZ88" s="16"/>
      <c r="BA88" s="16"/>
      <c r="BB88" s="16"/>
      <c r="BC88" s="16"/>
      <c r="BD88" s="16"/>
      <c r="BE88" s="16"/>
      <c r="BF88" s="16"/>
      <c r="BG88" s="16"/>
      <c r="BH88" s="16"/>
    </row>
    <row r="89" spans="1:60" s="11" customFormat="1" ht="27" customHeight="1" thickBot="1">
      <c r="A89" s="195"/>
      <c r="B89" s="482"/>
      <c r="C89" s="215" t="s">
        <v>132</v>
      </c>
      <c r="D89" s="215"/>
      <c r="E89" s="216"/>
      <c r="F89" s="254">
        <f>SUM(F85:F88)</f>
        <v>450000</v>
      </c>
      <c r="G89" s="193">
        <f>SUM(G85:G88)</f>
        <v>0</v>
      </c>
      <c r="H89" s="193">
        <f>SUM(H85:H88)</f>
        <v>450000</v>
      </c>
      <c r="I89" s="255">
        <f>SUM(I85:I88)</f>
        <v>512999.99999999994</v>
      </c>
      <c r="J89" s="455">
        <f>SUM(K85:K88)</f>
        <v>512999.99999999994</v>
      </c>
      <c r="K89" s="456"/>
      <c r="L89" s="455">
        <f>SUM(M85:M88)</f>
        <v>0</v>
      </c>
      <c r="M89" s="457"/>
      <c r="N89" s="277">
        <f>IF(AND(I89&gt;0,I89&lt;300000),ROUNDUP(I89,-4),IF(I89&gt;=300000,ROUNDUP(I89,-5),0))</f>
        <v>600000</v>
      </c>
      <c r="O89" s="321"/>
      <c r="P89" s="80" t="s">
        <v>61</v>
      </c>
      <c r="Q89" s="15" t="s">
        <v>139</v>
      </c>
      <c r="R89" s="15"/>
      <c r="S89" s="15"/>
      <c r="T89" s="15"/>
      <c r="U89" s="15"/>
      <c r="V89" s="15"/>
      <c r="W89" s="15"/>
      <c r="X89" s="16"/>
      <c r="Y89" s="196"/>
      <c r="Z89" s="196"/>
      <c r="AA89" s="196"/>
      <c r="AB89" s="196"/>
      <c r="AC89" s="196"/>
      <c r="AD89" s="196"/>
      <c r="AE89" s="196"/>
      <c r="AF89" s="196"/>
      <c r="AG89" s="196"/>
      <c r="AH89" s="196"/>
      <c r="AI89" s="196"/>
      <c r="AJ89" s="196"/>
      <c r="AK89" s="196"/>
      <c r="AL89" s="196"/>
      <c r="AM89" s="196"/>
      <c r="AN89" s="196"/>
      <c r="AO89" s="196"/>
      <c r="AP89" s="196"/>
      <c r="AQ89" s="196"/>
      <c r="AR89" s="196"/>
      <c r="AS89" s="196"/>
      <c r="AT89" s="196"/>
      <c r="AU89" s="196"/>
      <c r="AV89" s="196"/>
      <c r="AW89" s="196"/>
      <c r="AX89" s="196"/>
      <c r="AY89" s="196"/>
      <c r="AZ89" s="196"/>
      <c r="BA89" s="196"/>
      <c r="BB89" s="196"/>
      <c r="BC89" s="196"/>
      <c r="BD89" s="196"/>
      <c r="BE89" s="196"/>
      <c r="BF89" s="196"/>
      <c r="BG89" s="196"/>
      <c r="BH89" s="196"/>
    </row>
    <row r="90" spans="1:60" s="11" customFormat="1" ht="8.25" customHeight="1" thickBot="1">
      <c r="A90" s="195"/>
      <c r="B90" s="262"/>
      <c r="C90" s="263"/>
      <c r="D90" s="264"/>
      <c r="E90" s="264"/>
      <c r="F90" s="265"/>
      <c r="G90" s="265"/>
      <c r="H90" s="265"/>
      <c r="I90" s="265"/>
      <c r="J90" s="266"/>
      <c r="K90" s="266"/>
      <c r="L90" s="266"/>
      <c r="M90" s="266"/>
      <c r="N90" s="267"/>
      <c r="O90" s="198"/>
      <c r="P90" s="80"/>
      <c r="Q90" s="15"/>
      <c r="R90" s="15"/>
      <c r="S90" s="15"/>
      <c r="T90" s="15"/>
      <c r="U90" s="15"/>
      <c r="V90" s="15"/>
      <c r="W90" s="15"/>
      <c r="X90" s="16"/>
      <c r="Y90" s="196"/>
      <c r="Z90" s="196"/>
      <c r="AA90" s="196"/>
      <c r="AB90" s="196"/>
      <c r="AC90" s="196"/>
      <c r="AD90" s="196"/>
      <c r="AE90" s="196"/>
      <c r="AF90" s="196"/>
      <c r="AG90" s="196"/>
      <c r="AH90" s="196"/>
      <c r="AI90" s="196"/>
      <c r="AJ90" s="196"/>
      <c r="AK90" s="196"/>
      <c r="AL90" s="196"/>
      <c r="AM90" s="196"/>
      <c r="AN90" s="196"/>
      <c r="AO90" s="196"/>
      <c r="AP90" s="196"/>
      <c r="AQ90" s="196"/>
      <c r="AR90" s="196"/>
      <c r="AS90" s="196"/>
      <c r="AT90" s="196"/>
      <c r="AU90" s="196"/>
      <c r="AV90" s="196"/>
      <c r="AW90" s="196"/>
      <c r="AX90" s="196"/>
      <c r="AY90" s="196"/>
      <c r="AZ90" s="196"/>
      <c r="BA90" s="196"/>
      <c r="BB90" s="196"/>
      <c r="BC90" s="196"/>
      <c r="BD90" s="196"/>
      <c r="BE90" s="196"/>
      <c r="BF90" s="196"/>
      <c r="BG90" s="196"/>
      <c r="BH90" s="196"/>
    </row>
    <row r="91" spans="1:60" s="11" customFormat="1" ht="36" customHeight="1" thickBot="1">
      <c r="A91" s="196"/>
      <c r="B91" s="415" t="s">
        <v>135</v>
      </c>
      <c r="C91" s="241"/>
      <c r="D91" s="241"/>
      <c r="E91" s="241"/>
      <c r="F91" s="242">
        <f>F82+F89</f>
        <v>1200000</v>
      </c>
      <c r="G91" s="242">
        <f>G82+G89</f>
        <v>0</v>
      </c>
      <c r="H91" s="242">
        <f>H82+H89</f>
        <v>1200000</v>
      </c>
      <c r="I91" s="242">
        <f>I89+I82</f>
        <v>1367999.9999999998</v>
      </c>
      <c r="J91" s="458">
        <f>J89+J82</f>
        <v>1367999.9999999998</v>
      </c>
      <c r="K91" s="459"/>
      <c r="L91" s="458">
        <f>L89+L82</f>
        <v>0</v>
      </c>
      <c r="M91" s="459"/>
      <c r="N91" s="243">
        <f>N89+N82</f>
        <v>1500000</v>
      </c>
      <c r="O91" s="244"/>
      <c r="P91" s="14"/>
      <c r="Q91" s="15"/>
      <c r="R91" s="15"/>
      <c r="S91" s="15"/>
      <c r="T91" s="15"/>
      <c r="U91" s="15"/>
      <c r="V91" s="15"/>
      <c r="W91" s="15"/>
      <c r="X91" s="16"/>
      <c r="Y91" s="196"/>
      <c r="Z91" s="196"/>
      <c r="AA91" s="196"/>
      <c r="AB91" s="196"/>
      <c r="AC91" s="196"/>
      <c r="AD91" s="196"/>
      <c r="AE91" s="196"/>
      <c r="AF91" s="196"/>
      <c r="AG91" s="196"/>
      <c r="AH91" s="196"/>
      <c r="AI91" s="196"/>
      <c r="AJ91" s="196"/>
      <c r="AK91" s="196"/>
      <c r="AL91" s="196"/>
      <c r="AM91" s="196"/>
      <c r="AN91" s="196"/>
      <c r="AO91" s="196"/>
      <c r="AP91" s="196"/>
      <c r="AQ91" s="196"/>
      <c r="AR91" s="196"/>
      <c r="AS91" s="196"/>
      <c r="AT91" s="196"/>
      <c r="AU91" s="196"/>
      <c r="AV91" s="196"/>
      <c r="AW91" s="196"/>
      <c r="AX91" s="196"/>
      <c r="AY91" s="196"/>
      <c r="AZ91" s="196"/>
      <c r="BA91" s="196"/>
      <c r="BB91" s="196"/>
      <c r="BC91" s="196"/>
      <c r="BD91" s="196"/>
      <c r="BE91" s="196"/>
      <c r="BF91" s="196"/>
      <c r="BG91" s="196"/>
      <c r="BH91" s="196"/>
    </row>
    <row r="92" spans="1:60" s="11" customFormat="1" ht="14.25" customHeight="1" thickBot="1">
      <c r="A92" s="196"/>
      <c r="B92" s="12"/>
      <c r="C92" s="13"/>
      <c r="D92" s="13"/>
      <c r="E92" s="13"/>
      <c r="F92" s="13"/>
      <c r="G92" s="13"/>
      <c r="H92" s="13"/>
      <c r="I92" s="13"/>
      <c r="J92" s="13"/>
      <c r="K92" s="13"/>
      <c r="L92" s="13"/>
      <c r="M92" s="13"/>
      <c r="N92" s="13"/>
      <c r="O92" s="13"/>
      <c r="P92" s="14"/>
      <c r="Q92" s="15"/>
      <c r="R92" s="15"/>
      <c r="S92" s="15"/>
      <c r="T92" s="15"/>
      <c r="U92" s="15"/>
      <c r="V92" s="15"/>
      <c r="W92" s="15"/>
      <c r="X92" s="16"/>
      <c r="Y92" s="196"/>
      <c r="Z92" s="196"/>
      <c r="AA92" s="196"/>
      <c r="AB92" s="196"/>
      <c r="AC92" s="196"/>
      <c r="AD92" s="196"/>
      <c r="AE92" s="196"/>
      <c r="AF92" s="196"/>
      <c r="AG92" s="196"/>
      <c r="AH92" s="196"/>
      <c r="AI92" s="196"/>
      <c r="AJ92" s="196"/>
      <c r="AK92" s="196"/>
      <c r="AL92" s="196"/>
      <c r="AM92" s="196"/>
      <c r="AN92" s="196"/>
      <c r="AO92" s="196"/>
      <c r="AP92" s="196"/>
      <c r="AQ92" s="196"/>
      <c r="AR92" s="196"/>
      <c r="AS92" s="196"/>
      <c r="AT92" s="196"/>
      <c r="AU92" s="196"/>
      <c r="AV92" s="196"/>
      <c r="AW92" s="196"/>
      <c r="AX92" s="196"/>
      <c r="AY92" s="196"/>
      <c r="AZ92" s="196"/>
      <c r="BA92" s="196"/>
      <c r="BB92" s="196"/>
      <c r="BC92" s="196"/>
      <c r="BD92" s="196"/>
      <c r="BE92" s="196"/>
      <c r="BF92" s="196"/>
      <c r="BG92" s="196"/>
      <c r="BH92" s="196"/>
    </row>
    <row r="93" spans="1:60" ht="68.25" customHeight="1">
      <c r="A93" s="276"/>
      <c r="B93" s="480" t="s">
        <v>26</v>
      </c>
      <c r="C93" s="488" t="s">
        <v>19</v>
      </c>
      <c r="D93" s="488" t="s">
        <v>20</v>
      </c>
      <c r="E93" s="488" t="s">
        <v>21</v>
      </c>
      <c r="F93" s="488" t="s">
        <v>22</v>
      </c>
      <c r="G93" s="524" t="s">
        <v>74</v>
      </c>
      <c r="H93" s="524" t="s">
        <v>23</v>
      </c>
      <c r="I93" s="527" t="s">
        <v>154</v>
      </c>
      <c r="J93" s="498" t="s">
        <v>155</v>
      </c>
      <c r="K93" s="499"/>
      <c r="L93" s="499"/>
      <c r="M93" s="500"/>
      <c r="N93" s="463" t="s">
        <v>168</v>
      </c>
      <c r="O93" s="322"/>
      <c r="P93" s="57"/>
      <c r="Q93" s="422" t="s">
        <v>165</v>
      </c>
      <c r="R93" s="379"/>
      <c r="S93" s="379"/>
      <c r="T93" s="379"/>
      <c r="U93" s="379"/>
      <c r="V93" s="379"/>
      <c r="W93" s="379"/>
      <c r="X93" s="379"/>
      <c r="Y93" s="380"/>
      <c r="Z93" s="380"/>
      <c r="AA93" s="380"/>
      <c r="AB93" s="380"/>
      <c r="AC93" s="381"/>
      <c r="AD93" s="381"/>
      <c r="AE93" s="381"/>
      <c r="AF93" s="381"/>
      <c r="AG93" s="381"/>
      <c r="AH93" s="381"/>
      <c r="AI93" s="381"/>
      <c r="AJ93" s="381"/>
      <c r="AK93" s="381"/>
      <c r="AL93" s="382"/>
      <c r="AM93" s="274"/>
      <c r="AN93" s="274"/>
      <c r="AO93" s="274"/>
      <c r="AP93" s="274"/>
      <c r="AQ93" s="274"/>
      <c r="AR93" s="274"/>
      <c r="AS93" s="274"/>
      <c r="AT93" s="274"/>
      <c r="AU93" s="274"/>
      <c r="AV93" s="274"/>
      <c r="AW93" s="274"/>
      <c r="AX93" s="274"/>
      <c r="AY93" s="274"/>
      <c r="AZ93" s="274"/>
      <c r="BA93" s="274"/>
      <c r="BB93" s="274"/>
      <c r="BC93" s="274"/>
      <c r="BD93" s="274"/>
      <c r="BE93" s="274"/>
      <c r="BF93" s="274"/>
      <c r="BG93" s="274"/>
      <c r="BH93" s="274"/>
    </row>
    <row r="94" spans="1:60" ht="68.25" customHeight="1">
      <c r="A94" s="276"/>
      <c r="B94" s="481"/>
      <c r="C94" s="489"/>
      <c r="D94" s="489"/>
      <c r="E94" s="489"/>
      <c r="F94" s="489"/>
      <c r="G94" s="525"/>
      <c r="H94" s="525"/>
      <c r="I94" s="528"/>
      <c r="J94" s="476" t="s">
        <v>100</v>
      </c>
      <c r="K94" s="477"/>
      <c r="L94" s="478" t="s">
        <v>101</v>
      </c>
      <c r="M94" s="479"/>
      <c r="N94" s="464"/>
      <c r="O94" s="322"/>
      <c r="P94" s="291"/>
      <c r="Q94" s="442" t="s">
        <v>166</v>
      </c>
      <c r="R94" s="448"/>
      <c r="S94" s="448"/>
      <c r="T94" s="448"/>
      <c r="U94" s="448"/>
      <c r="V94" s="448"/>
      <c r="W94" s="448"/>
      <c r="X94" s="448"/>
      <c r="Y94" s="448"/>
      <c r="Z94" s="448"/>
      <c r="AA94" s="448"/>
      <c r="AB94" s="448"/>
      <c r="AC94" s="448"/>
      <c r="AD94" s="448"/>
      <c r="AE94" s="448"/>
      <c r="AF94" s="448"/>
      <c r="AG94" s="448"/>
      <c r="AH94" s="448"/>
      <c r="AI94" s="448"/>
      <c r="AJ94" s="448"/>
      <c r="AK94" s="448"/>
      <c r="AL94" s="449"/>
      <c r="AM94" s="276"/>
      <c r="AN94" s="276"/>
      <c r="AO94" s="276"/>
      <c r="AP94" s="276"/>
      <c r="AQ94" s="276"/>
      <c r="AR94" s="276"/>
      <c r="AS94" s="276"/>
      <c r="AT94" s="276"/>
      <c r="AU94" s="276"/>
      <c r="AV94" s="276"/>
      <c r="AW94" s="276"/>
      <c r="AX94" s="276"/>
      <c r="AY94" s="276"/>
      <c r="AZ94" s="276"/>
      <c r="BA94" s="276"/>
      <c r="BB94" s="276"/>
      <c r="BC94" s="274"/>
      <c r="BD94" s="274"/>
      <c r="BE94" s="274"/>
      <c r="BF94" s="274"/>
      <c r="BG94" s="274"/>
      <c r="BH94" s="274"/>
    </row>
    <row r="95" spans="1:60" ht="75.75" customHeight="1" thickBot="1">
      <c r="A95" s="276"/>
      <c r="B95" s="481"/>
      <c r="C95" s="490"/>
      <c r="D95" s="490"/>
      <c r="E95" s="490"/>
      <c r="F95" s="490"/>
      <c r="G95" s="490"/>
      <c r="H95" s="526"/>
      <c r="I95" s="529"/>
      <c r="J95" s="435" t="s">
        <v>103</v>
      </c>
      <c r="K95" s="436"/>
      <c r="L95" s="436" t="s">
        <v>103</v>
      </c>
      <c r="M95" s="437"/>
      <c r="N95" s="465"/>
      <c r="O95" s="323"/>
      <c r="P95" s="57"/>
      <c r="Q95" s="450"/>
      <c r="R95" s="451"/>
      <c r="S95" s="451"/>
      <c r="T95" s="451"/>
      <c r="U95" s="451"/>
      <c r="V95" s="451"/>
      <c r="W95" s="451"/>
      <c r="X95" s="451"/>
      <c r="Y95" s="451"/>
      <c r="Z95" s="451"/>
      <c r="AA95" s="451"/>
      <c r="AB95" s="451"/>
      <c r="AC95" s="451"/>
      <c r="AD95" s="451"/>
      <c r="AE95" s="451"/>
      <c r="AF95" s="451"/>
      <c r="AG95" s="451"/>
      <c r="AH95" s="451"/>
      <c r="AI95" s="451"/>
      <c r="AJ95" s="451"/>
      <c r="AK95" s="451"/>
      <c r="AL95" s="452"/>
      <c r="AM95" s="274"/>
      <c r="AN95" s="274"/>
      <c r="AO95" s="274"/>
      <c r="AP95" s="274"/>
      <c r="AQ95" s="274"/>
      <c r="AR95" s="274"/>
      <c r="AS95" s="274"/>
      <c r="AT95" s="274"/>
      <c r="AU95" s="274"/>
      <c r="AV95" s="274"/>
      <c r="AW95" s="274"/>
      <c r="AX95" s="274"/>
      <c r="AY95" s="274"/>
      <c r="AZ95" s="274"/>
      <c r="BA95" s="274"/>
      <c r="BB95" s="274"/>
      <c r="BC95" s="274"/>
      <c r="BD95" s="274"/>
      <c r="BE95" s="274"/>
      <c r="BF95" s="274"/>
      <c r="BG95" s="274"/>
      <c r="BH95" s="274"/>
    </row>
    <row r="96" spans="1:60" s="11" customFormat="1" ht="13.9" customHeight="1">
      <c r="A96" s="195"/>
      <c r="B96" s="481"/>
      <c r="C96" s="65"/>
      <c r="D96" s="137" t="s">
        <v>142</v>
      </c>
      <c r="E96" s="137" t="s">
        <v>145</v>
      </c>
      <c r="F96" s="113">
        <v>1612763.71</v>
      </c>
      <c r="G96" s="114"/>
      <c r="H96" s="17">
        <f>F96+G96</f>
        <v>1612763.71</v>
      </c>
      <c r="I96" s="394">
        <f>H96</f>
        <v>1612763.71</v>
      </c>
      <c r="J96" s="340">
        <v>1</v>
      </c>
      <c r="K96" s="10">
        <f>I96*J96</f>
        <v>1612763.71</v>
      </c>
      <c r="L96" s="177">
        <f>1-J96</f>
        <v>0</v>
      </c>
      <c r="M96" s="341">
        <f>I96*L96</f>
        <v>0</v>
      </c>
      <c r="N96" s="136"/>
      <c r="O96" s="275"/>
      <c r="P96" s="56"/>
      <c r="Q96" s="326"/>
      <c r="R96" s="326"/>
      <c r="S96" s="326"/>
      <c r="T96" s="326"/>
      <c r="U96" s="326"/>
      <c r="V96" s="326"/>
      <c r="W96" s="326"/>
      <c r="X96" s="327"/>
      <c r="Y96" s="327"/>
      <c r="Z96" s="327"/>
      <c r="AA96" s="327"/>
      <c r="AB96" s="327"/>
      <c r="AC96" s="327"/>
      <c r="AD96" s="327"/>
      <c r="AE96" s="327"/>
      <c r="AF96" s="327"/>
      <c r="AG96" s="327"/>
      <c r="AH96" s="327"/>
      <c r="AI96" s="327"/>
      <c r="AJ96" s="327"/>
      <c r="AK96" s="269"/>
      <c r="AL96" s="269"/>
      <c r="AM96" s="269"/>
      <c r="AN96" s="269"/>
      <c r="AO96" s="269"/>
      <c r="AP96" s="269"/>
      <c r="AQ96" s="269"/>
      <c r="AR96" s="269"/>
      <c r="AS96" s="269"/>
      <c r="AT96" s="269"/>
      <c r="AU96" s="269"/>
      <c r="AV96" s="269"/>
      <c r="AW96" s="269"/>
      <c r="AX96" s="269"/>
      <c r="AY96" s="269"/>
      <c r="AZ96" s="196"/>
      <c r="BA96" s="196"/>
      <c r="BB96" s="196"/>
      <c r="BC96" s="196"/>
      <c r="BD96" s="196"/>
      <c r="BE96" s="196"/>
      <c r="BF96" s="196"/>
      <c r="BG96" s="196"/>
      <c r="BH96" s="196"/>
    </row>
    <row r="97" spans="1:60" s="11" customFormat="1" ht="13.9" customHeight="1">
      <c r="A97" s="195"/>
      <c r="B97" s="481"/>
      <c r="C97" s="65"/>
      <c r="D97" s="137"/>
      <c r="E97" s="137"/>
      <c r="F97" s="113"/>
      <c r="G97" s="114"/>
      <c r="H97" s="17">
        <f t="shared" ref="H97:H102" si="19">F97+G97</f>
        <v>0</v>
      </c>
      <c r="I97" s="394"/>
      <c r="J97" s="364"/>
      <c r="K97" s="3">
        <f t="shared" ref="K97:K102" si="20">I97*J97</f>
        <v>0</v>
      </c>
      <c r="L97" s="153">
        <f t="shared" ref="L97:L102" si="21">1-J97</f>
        <v>1</v>
      </c>
      <c r="M97" s="365">
        <f t="shared" ref="M97:M102" si="22">I97*L97</f>
        <v>0</v>
      </c>
      <c r="N97" s="136"/>
      <c r="O97" s="275"/>
      <c r="P97" s="56"/>
      <c r="Q97" s="453"/>
      <c r="R97" s="454"/>
      <c r="S97" s="454"/>
      <c r="T97" s="454"/>
      <c r="U97" s="454"/>
      <c r="V97" s="454"/>
      <c r="W97" s="454"/>
      <c r="X97" s="454"/>
      <c r="Y97" s="454"/>
      <c r="Z97" s="454"/>
      <c r="AA97" s="454"/>
      <c r="AB97" s="454"/>
      <c r="AC97" s="454"/>
      <c r="AD97" s="454"/>
      <c r="AE97" s="454"/>
      <c r="AF97" s="454"/>
      <c r="AG97" s="454"/>
      <c r="AH97" s="454"/>
      <c r="AI97" s="454"/>
      <c r="AJ97" s="454"/>
      <c r="AK97" s="454"/>
      <c r="AL97" s="454"/>
      <c r="AM97" s="269"/>
      <c r="AN97" s="269"/>
      <c r="AO97" s="269"/>
      <c r="AP97" s="269"/>
      <c r="AQ97" s="269"/>
      <c r="AR97" s="269"/>
      <c r="AS97" s="269"/>
      <c r="AT97" s="269"/>
      <c r="AU97" s="269"/>
      <c r="AV97" s="269"/>
      <c r="AW97" s="269"/>
      <c r="AX97" s="269"/>
      <c r="AY97" s="269"/>
      <c r="AZ97" s="196"/>
      <c r="BA97" s="196"/>
      <c r="BB97" s="196"/>
      <c r="BC97" s="196"/>
      <c r="BD97" s="196"/>
      <c r="BE97" s="196"/>
      <c r="BF97" s="196"/>
      <c r="BG97" s="196"/>
      <c r="BH97" s="196"/>
    </row>
    <row r="98" spans="1:60" s="11" customFormat="1" ht="13.9" customHeight="1">
      <c r="A98" s="195"/>
      <c r="B98" s="482"/>
      <c r="C98" s="65"/>
      <c r="D98" s="137"/>
      <c r="E98" s="137"/>
      <c r="F98" s="113"/>
      <c r="G98" s="114"/>
      <c r="H98" s="17">
        <f t="shared" si="19"/>
        <v>0</v>
      </c>
      <c r="I98" s="394"/>
      <c r="J98" s="364"/>
      <c r="K98" s="3">
        <f t="shared" si="20"/>
        <v>0</v>
      </c>
      <c r="L98" s="153">
        <f t="shared" si="21"/>
        <v>1</v>
      </c>
      <c r="M98" s="365">
        <f t="shared" si="22"/>
        <v>0</v>
      </c>
      <c r="N98" s="136"/>
      <c r="O98" s="275"/>
      <c r="P98" s="56"/>
      <c r="Q98" s="454"/>
      <c r="R98" s="454"/>
      <c r="S98" s="454"/>
      <c r="T98" s="454"/>
      <c r="U98" s="454"/>
      <c r="V98" s="454"/>
      <c r="W98" s="454"/>
      <c r="X98" s="454"/>
      <c r="Y98" s="454"/>
      <c r="Z98" s="454"/>
      <c r="AA98" s="454"/>
      <c r="AB98" s="454"/>
      <c r="AC98" s="454"/>
      <c r="AD98" s="454"/>
      <c r="AE98" s="454"/>
      <c r="AF98" s="454"/>
      <c r="AG98" s="454"/>
      <c r="AH98" s="454"/>
      <c r="AI98" s="454"/>
      <c r="AJ98" s="454"/>
      <c r="AK98" s="454"/>
      <c r="AL98" s="454"/>
      <c r="AM98" s="269"/>
      <c r="AN98" s="269"/>
      <c r="AO98" s="269"/>
      <c r="AP98" s="269"/>
      <c r="AQ98" s="269"/>
      <c r="AR98" s="269"/>
      <c r="AS98" s="269"/>
      <c r="AT98" s="269"/>
      <c r="AU98" s="269"/>
      <c r="AV98" s="269"/>
      <c r="AW98" s="269"/>
      <c r="AX98" s="269"/>
      <c r="AY98" s="269"/>
      <c r="AZ98" s="196"/>
      <c r="BA98" s="196"/>
      <c r="BB98" s="196"/>
      <c r="BC98" s="196"/>
      <c r="BD98" s="196"/>
      <c r="BE98" s="196"/>
      <c r="BF98" s="196"/>
      <c r="BG98" s="196"/>
      <c r="BH98" s="196"/>
    </row>
    <row r="99" spans="1:60" s="11" customFormat="1" ht="13.9" customHeight="1">
      <c r="A99" s="195"/>
      <c r="B99" s="482"/>
      <c r="C99" s="65"/>
      <c r="D99" s="137"/>
      <c r="E99" s="137"/>
      <c r="F99" s="113"/>
      <c r="G99" s="114"/>
      <c r="H99" s="17">
        <f t="shared" si="19"/>
        <v>0</v>
      </c>
      <c r="I99" s="394"/>
      <c r="J99" s="364"/>
      <c r="K99" s="3">
        <f t="shared" si="20"/>
        <v>0</v>
      </c>
      <c r="L99" s="153">
        <f t="shared" si="21"/>
        <v>1</v>
      </c>
      <c r="M99" s="365">
        <f t="shared" si="22"/>
        <v>0</v>
      </c>
      <c r="N99" s="136"/>
      <c r="O99" s="275"/>
      <c r="P99" s="56"/>
      <c r="Q99" s="328"/>
      <c r="R99" s="328"/>
      <c r="S99" s="272"/>
      <c r="T99" s="272"/>
      <c r="U99" s="272"/>
      <c r="V99" s="272"/>
      <c r="W99" s="272"/>
      <c r="X99" s="269"/>
      <c r="Y99" s="269"/>
      <c r="Z99" s="269"/>
      <c r="AA99" s="269"/>
      <c r="AB99" s="269"/>
      <c r="AC99" s="269"/>
      <c r="AD99" s="269"/>
      <c r="AE99" s="269"/>
      <c r="AF99" s="269"/>
      <c r="AG99" s="269"/>
      <c r="AH99" s="269"/>
      <c r="AI99" s="269"/>
      <c r="AJ99" s="269"/>
      <c r="AK99" s="269"/>
      <c r="AL99" s="269"/>
      <c r="AM99" s="269"/>
      <c r="AN99" s="269"/>
      <c r="AO99" s="269"/>
      <c r="AP99" s="269"/>
      <c r="AQ99" s="269"/>
      <c r="AR99" s="269"/>
      <c r="AS99" s="269"/>
      <c r="AT99" s="269"/>
      <c r="AU99" s="269"/>
      <c r="AV99" s="269"/>
      <c r="AW99" s="269"/>
      <c r="AX99" s="269"/>
      <c r="AY99" s="269"/>
      <c r="AZ99" s="196"/>
      <c r="BA99" s="196"/>
      <c r="BB99" s="196"/>
      <c r="BC99" s="196"/>
      <c r="BD99" s="196"/>
      <c r="BE99" s="196"/>
      <c r="BF99" s="196"/>
      <c r="BG99" s="196"/>
      <c r="BH99" s="196"/>
    </row>
    <row r="100" spans="1:60" s="11" customFormat="1" ht="13.9" customHeight="1">
      <c r="A100" s="195"/>
      <c r="B100" s="482"/>
      <c r="C100" s="65"/>
      <c r="D100" s="137"/>
      <c r="E100" s="137"/>
      <c r="F100" s="113"/>
      <c r="G100" s="114"/>
      <c r="H100" s="17">
        <f t="shared" si="19"/>
        <v>0</v>
      </c>
      <c r="I100" s="394"/>
      <c r="J100" s="364"/>
      <c r="K100" s="3">
        <f t="shared" si="20"/>
        <v>0</v>
      </c>
      <c r="L100" s="153">
        <f t="shared" si="21"/>
        <v>1</v>
      </c>
      <c r="M100" s="365">
        <f t="shared" si="22"/>
        <v>0</v>
      </c>
      <c r="N100" s="136"/>
      <c r="O100" s="275"/>
      <c r="P100" s="56"/>
      <c r="Q100" s="56"/>
      <c r="R100" s="56"/>
      <c r="S100" s="15"/>
      <c r="T100" s="15"/>
      <c r="U100" s="15"/>
      <c r="V100" s="15"/>
      <c r="W100" s="15"/>
      <c r="X100" s="16"/>
      <c r="Y100" s="196"/>
      <c r="Z100" s="196"/>
      <c r="AA100" s="196"/>
      <c r="AB100" s="196"/>
      <c r="AC100" s="196"/>
      <c r="AD100" s="196"/>
      <c r="AE100" s="196"/>
      <c r="AF100" s="196"/>
      <c r="AG100" s="196"/>
      <c r="AH100" s="196"/>
      <c r="AI100" s="196"/>
      <c r="AJ100" s="196"/>
      <c r="AK100" s="196"/>
      <c r="AL100" s="196"/>
      <c r="AM100" s="196"/>
      <c r="AN100" s="196"/>
      <c r="AO100" s="196"/>
      <c r="AP100" s="196"/>
      <c r="AQ100" s="196"/>
      <c r="AR100" s="196"/>
      <c r="AS100" s="196"/>
      <c r="AT100" s="196"/>
      <c r="AU100" s="196"/>
      <c r="AV100" s="196"/>
      <c r="AW100" s="196"/>
      <c r="AX100" s="196"/>
      <c r="AY100" s="196"/>
      <c r="AZ100" s="196"/>
      <c r="BA100" s="196"/>
      <c r="BB100" s="196"/>
      <c r="BC100" s="196"/>
      <c r="BD100" s="196"/>
      <c r="BE100" s="196"/>
      <c r="BF100" s="196"/>
      <c r="BG100" s="196"/>
      <c r="BH100" s="196"/>
    </row>
    <row r="101" spans="1:60" s="11" customFormat="1" ht="13.9" customHeight="1">
      <c r="A101" s="195"/>
      <c r="B101" s="482"/>
      <c r="C101" s="65"/>
      <c r="D101" s="66"/>
      <c r="E101" s="248"/>
      <c r="F101" s="113"/>
      <c r="G101" s="114"/>
      <c r="H101" s="17">
        <f t="shared" si="19"/>
        <v>0</v>
      </c>
      <c r="I101" s="394"/>
      <c r="J101" s="364"/>
      <c r="K101" s="3">
        <f t="shared" si="20"/>
        <v>0</v>
      </c>
      <c r="L101" s="153">
        <f t="shared" si="21"/>
        <v>1</v>
      </c>
      <c r="M101" s="365">
        <f t="shared" si="22"/>
        <v>0</v>
      </c>
      <c r="N101" s="136"/>
      <c r="O101" s="275"/>
      <c r="P101" s="56"/>
      <c r="Q101" s="56"/>
      <c r="R101" s="56"/>
      <c r="S101" s="15"/>
      <c r="T101" s="15"/>
      <c r="U101" s="15"/>
      <c r="V101" s="15"/>
      <c r="W101" s="15"/>
      <c r="X101" s="16"/>
      <c r="Y101" s="196"/>
      <c r="Z101" s="196"/>
      <c r="AA101" s="196"/>
      <c r="AB101" s="196"/>
      <c r="AC101" s="196"/>
      <c r="AD101" s="196"/>
      <c r="AE101" s="196"/>
      <c r="AF101" s="196"/>
      <c r="AG101" s="196"/>
      <c r="AH101" s="196"/>
      <c r="AI101" s="196"/>
      <c r="AJ101" s="196"/>
      <c r="AK101" s="196"/>
      <c r="AL101" s="196"/>
      <c r="AM101" s="196"/>
      <c r="AN101" s="196"/>
      <c r="AO101" s="196"/>
      <c r="AP101" s="196"/>
      <c r="AQ101" s="196"/>
      <c r="AR101" s="196"/>
      <c r="AS101" s="196"/>
      <c r="AT101" s="196"/>
      <c r="AU101" s="196"/>
      <c r="AV101" s="196"/>
      <c r="AW101" s="196"/>
      <c r="AX101" s="196"/>
      <c r="AY101" s="196"/>
      <c r="AZ101" s="196"/>
      <c r="BA101" s="196"/>
      <c r="BB101" s="196"/>
      <c r="BC101" s="196"/>
      <c r="BD101" s="196"/>
      <c r="BE101" s="196"/>
      <c r="BF101" s="196"/>
      <c r="BG101" s="196"/>
      <c r="BH101" s="196"/>
    </row>
    <row r="102" spans="1:60" s="11" customFormat="1" ht="13.9" customHeight="1" thickBot="1">
      <c r="A102" s="195"/>
      <c r="B102" s="482"/>
      <c r="C102" s="65"/>
      <c r="D102" s="66" t="s">
        <v>225</v>
      </c>
      <c r="E102" s="66" t="s">
        <v>224</v>
      </c>
      <c r="F102" s="113">
        <v>193531.68</v>
      </c>
      <c r="G102" s="114"/>
      <c r="H102" s="17">
        <f t="shared" si="19"/>
        <v>193531.68</v>
      </c>
      <c r="I102" s="394">
        <f>H102*M5</f>
        <v>220626.11519999997</v>
      </c>
      <c r="J102" s="438">
        <v>1</v>
      </c>
      <c r="K102" s="439">
        <f t="shared" si="20"/>
        <v>220626.11519999997</v>
      </c>
      <c r="L102" s="440">
        <f t="shared" si="21"/>
        <v>0</v>
      </c>
      <c r="M102" s="441">
        <f t="shared" si="22"/>
        <v>0</v>
      </c>
      <c r="N102" s="136"/>
      <c r="O102" s="275"/>
      <c r="P102" s="56"/>
      <c r="Q102" s="15" t="s">
        <v>156</v>
      </c>
      <c r="R102" s="56"/>
      <c r="S102" s="15"/>
      <c r="T102" s="15"/>
      <c r="U102" s="15"/>
      <c r="V102" s="15"/>
      <c r="W102" s="15"/>
      <c r="X102" s="16"/>
      <c r="Y102" s="196"/>
      <c r="Z102" s="196"/>
      <c r="AA102" s="196"/>
      <c r="AB102" s="196"/>
      <c r="AC102" s="196"/>
      <c r="AD102" s="196"/>
      <c r="AE102" s="196"/>
      <c r="AF102" s="196"/>
      <c r="AG102" s="196"/>
      <c r="AH102" s="196"/>
      <c r="AI102" s="196"/>
      <c r="AJ102" s="196"/>
      <c r="AK102" s="196"/>
      <c r="AL102" s="196"/>
      <c r="AM102" s="196"/>
      <c r="AN102" s="196"/>
      <c r="AO102" s="196"/>
      <c r="AP102" s="196"/>
      <c r="AQ102" s="196"/>
      <c r="AR102" s="196"/>
      <c r="AS102" s="196"/>
      <c r="AT102" s="196"/>
      <c r="AU102" s="196"/>
      <c r="AV102" s="196"/>
      <c r="AW102" s="196"/>
      <c r="AX102" s="196"/>
      <c r="AY102" s="196"/>
      <c r="AZ102" s="196"/>
      <c r="BA102" s="196"/>
      <c r="BB102" s="196"/>
      <c r="BC102" s="196"/>
      <c r="BD102" s="196"/>
      <c r="BE102" s="196"/>
      <c r="BF102" s="196"/>
      <c r="BG102" s="196"/>
      <c r="BH102" s="196"/>
    </row>
    <row r="103" spans="1:60" s="11" customFormat="1" ht="31.9" customHeight="1" thickBot="1">
      <c r="A103" s="196"/>
      <c r="B103" s="482"/>
      <c r="C103" s="215" t="s">
        <v>140</v>
      </c>
      <c r="D103" s="215"/>
      <c r="E103" s="216"/>
      <c r="F103" s="254">
        <f>SUM(F96:F102)</f>
        <v>1806295.39</v>
      </c>
      <c r="G103" s="193">
        <f>SUM(G96:G102)</f>
        <v>0</v>
      </c>
      <c r="H103" s="193">
        <f>SUM(H96:H102)</f>
        <v>1806295.39</v>
      </c>
      <c r="I103" s="350">
        <f>SUM(I96:I102)</f>
        <v>1833389.8251999998</v>
      </c>
      <c r="J103" s="466">
        <f>SUM(K96:K102)</f>
        <v>1833389.8251999998</v>
      </c>
      <c r="K103" s="467"/>
      <c r="L103" s="468">
        <f>SUM(M96:M102)</f>
        <v>0</v>
      </c>
      <c r="M103" s="469"/>
      <c r="N103" s="384">
        <f>IF(AND(I103&gt;0,I103&lt;300000),ROUNDUP(I103,-4),IF(I103&gt;=300000,ROUNDUP(I103,-5),0))</f>
        <v>1900000</v>
      </c>
      <c r="O103" s="321"/>
      <c r="P103" s="80" t="s">
        <v>62</v>
      </c>
      <c r="Q103" s="15"/>
      <c r="R103" s="15"/>
      <c r="S103" s="15"/>
      <c r="T103" s="15"/>
      <c r="U103" s="15"/>
      <c r="V103" s="15"/>
      <c r="W103" s="15"/>
      <c r="X103" s="16"/>
      <c r="Y103" s="196"/>
      <c r="Z103" s="196"/>
      <c r="AA103" s="196"/>
      <c r="AB103" s="196"/>
      <c r="AC103" s="196"/>
      <c r="AD103" s="196"/>
      <c r="AE103" s="196"/>
      <c r="AF103" s="196"/>
      <c r="AG103" s="196"/>
      <c r="AH103" s="196"/>
      <c r="AI103" s="196"/>
      <c r="AJ103" s="196"/>
      <c r="AK103" s="196"/>
      <c r="AL103" s="196"/>
      <c r="AM103" s="196"/>
      <c r="AN103" s="196"/>
      <c r="AO103" s="196"/>
      <c r="AP103" s="196"/>
      <c r="AQ103" s="196"/>
      <c r="AR103" s="196"/>
      <c r="AS103" s="196"/>
      <c r="AT103" s="196"/>
      <c r="AU103" s="196"/>
      <c r="AV103" s="196"/>
      <c r="AW103" s="196"/>
      <c r="AX103" s="196"/>
      <c r="AY103" s="196"/>
      <c r="AZ103" s="196"/>
      <c r="BA103" s="196"/>
      <c r="BB103" s="196"/>
      <c r="BC103" s="196"/>
      <c r="BD103" s="196"/>
      <c r="BE103" s="196"/>
      <c r="BF103" s="196"/>
      <c r="BG103" s="196"/>
      <c r="BH103" s="196"/>
    </row>
    <row r="104" spans="1:60" s="11" customFormat="1" ht="43.9" customHeight="1" thickBot="1">
      <c r="A104" s="196"/>
      <c r="B104" s="415" t="s">
        <v>137</v>
      </c>
      <c r="C104" s="241"/>
      <c r="D104" s="241"/>
      <c r="E104" s="241"/>
      <c r="F104" s="242">
        <f>F103</f>
        <v>1806295.39</v>
      </c>
      <c r="G104" s="242">
        <f>G103</f>
        <v>0</v>
      </c>
      <c r="H104" s="242">
        <f>H103</f>
        <v>1806295.39</v>
      </c>
      <c r="I104" s="358">
        <f>I103</f>
        <v>1833389.8251999998</v>
      </c>
      <c r="J104" s="460">
        <f>J103</f>
        <v>1833389.8251999998</v>
      </c>
      <c r="K104" s="459"/>
      <c r="L104" s="458">
        <f>L103</f>
        <v>0</v>
      </c>
      <c r="M104" s="461"/>
      <c r="N104" s="359">
        <f>N103</f>
        <v>1900000</v>
      </c>
      <c r="O104" s="244"/>
      <c r="Q104" s="15"/>
      <c r="R104" s="15"/>
      <c r="S104" s="15"/>
      <c r="T104" s="15"/>
      <c r="U104" s="15"/>
      <c r="V104" s="15"/>
      <c r="W104" s="15"/>
      <c r="X104" s="16"/>
      <c r="Y104" s="196"/>
      <c r="Z104" s="196"/>
      <c r="AA104" s="196"/>
      <c r="AB104" s="196"/>
      <c r="AC104" s="196"/>
      <c r="AD104" s="196"/>
      <c r="AE104" s="196"/>
      <c r="AF104" s="196"/>
      <c r="AG104" s="196"/>
      <c r="AH104" s="196"/>
      <c r="AI104" s="196"/>
      <c r="AJ104" s="196"/>
      <c r="AK104" s="196"/>
      <c r="AL104" s="196"/>
      <c r="AM104" s="196"/>
      <c r="AN104" s="196"/>
      <c r="AO104" s="196"/>
      <c r="AP104" s="196"/>
      <c r="AQ104" s="196"/>
      <c r="AR104" s="196"/>
      <c r="AS104" s="196"/>
      <c r="AT104" s="196"/>
      <c r="AU104" s="196"/>
      <c r="AV104" s="196"/>
      <c r="AW104" s="196"/>
      <c r="AX104" s="196"/>
      <c r="AY104" s="196"/>
      <c r="AZ104" s="196"/>
      <c r="BA104" s="196"/>
      <c r="BB104" s="196"/>
      <c r="BC104" s="196"/>
      <c r="BD104" s="196"/>
      <c r="BE104" s="196"/>
      <c r="BF104" s="196"/>
      <c r="BG104" s="196"/>
      <c r="BH104" s="196"/>
    </row>
    <row r="105" spans="1:60" s="11" customFormat="1" ht="14.25" customHeight="1">
      <c r="A105" s="196"/>
      <c r="B105" s="12"/>
      <c r="C105" s="13"/>
      <c r="D105" s="13"/>
      <c r="E105" s="13"/>
      <c r="F105" s="13"/>
      <c r="G105" s="13"/>
      <c r="H105" s="13"/>
      <c r="I105" s="13"/>
      <c r="J105" s="13"/>
      <c r="K105" s="13"/>
      <c r="L105" s="13"/>
      <c r="M105" s="13"/>
      <c r="N105" s="13"/>
      <c r="O105" s="13"/>
      <c r="P105" s="14"/>
      <c r="Q105" s="15"/>
      <c r="R105" s="15"/>
      <c r="S105" s="15"/>
      <c r="T105" s="15"/>
      <c r="U105" s="15"/>
      <c r="V105" s="15"/>
      <c r="W105" s="15"/>
      <c r="X105" s="16"/>
      <c r="Y105" s="196"/>
      <c r="Z105" s="196"/>
      <c r="AA105" s="196"/>
      <c r="AB105" s="196"/>
      <c r="AC105" s="196"/>
      <c r="AD105" s="196"/>
      <c r="AE105" s="196"/>
      <c r="AF105" s="196"/>
      <c r="AG105" s="196"/>
      <c r="AH105" s="196"/>
      <c r="AI105" s="196"/>
      <c r="AJ105" s="196"/>
      <c r="AK105" s="196"/>
      <c r="AL105" s="196"/>
      <c r="AM105" s="196"/>
      <c r="AN105" s="196"/>
      <c r="AO105" s="196"/>
      <c r="AP105" s="196"/>
      <c r="AQ105" s="196"/>
      <c r="AR105" s="196"/>
      <c r="AS105" s="196"/>
      <c r="AT105" s="196"/>
      <c r="AU105" s="196"/>
      <c r="AV105" s="196"/>
      <c r="AW105" s="196"/>
      <c r="AX105" s="196"/>
      <c r="AY105" s="196"/>
      <c r="AZ105" s="196"/>
      <c r="BA105" s="196"/>
      <c r="BB105" s="196"/>
      <c r="BC105" s="196"/>
      <c r="BD105" s="196"/>
      <c r="BE105" s="196"/>
      <c r="BF105" s="196"/>
      <c r="BG105" s="196"/>
      <c r="BH105" s="196"/>
    </row>
    <row r="106" spans="1:60" ht="21" thickBot="1">
      <c r="A106" s="287"/>
      <c r="B106" s="69"/>
      <c r="C106" s="70"/>
      <c r="D106" s="69"/>
      <c r="E106" s="69"/>
      <c r="F106" s="71"/>
      <c r="G106" s="71"/>
      <c r="H106" s="81"/>
      <c r="I106" s="81"/>
      <c r="J106" s="81"/>
      <c r="K106" s="81"/>
      <c r="L106" s="81"/>
      <c r="M106" s="81"/>
      <c r="N106" s="81"/>
      <c r="O106" s="81"/>
      <c r="Y106" s="287"/>
      <c r="Z106" s="287"/>
      <c r="AA106" s="287"/>
      <c r="AB106" s="287"/>
      <c r="AC106" s="287"/>
      <c r="AD106" s="287"/>
      <c r="AE106" s="287"/>
      <c r="AF106" s="287"/>
      <c r="AG106" s="287"/>
      <c r="AH106" s="287"/>
      <c r="AI106" s="287"/>
      <c r="AJ106" s="287"/>
      <c r="AK106" s="287"/>
      <c r="AL106" s="287"/>
      <c r="AM106" s="287"/>
      <c r="AN106" s="287"/>
      <c r="AO106" s="287"/>
      <c r="AP106" s="287"/>
      <c r="AQ106" s="287"/>
      <c r="AR106" s="287"/>
      <c r="AS106" s="287"/>
      <c r="AT106" s="287"/>
      <c r="AU106" s="287"/>
      <c r="AV106" s="287"/>
      <c r="AW106" s="287"/>
      <c r="AX106" s="287"/>
      <c r="AY106" s="287"/>
      <c r="AZ106" s="287"/>
      <c r="BA106" s="287"/>
      <c r="BB106" s="287"/>
      <c r="BC106" s="287"/>
      <c r="BD106" s="287"/>
      <c r="BE106" s="287"/>
      <c r="BF106" s="287"/>
      <c r="BG106" s="287"/>
      <c r="BH106" s="287"/>
    </row>
    <row r="107" spans="1:60" ht="48" customHeight="1">
      <c r="A107" s="276"/>
      <c r="B107" s="493" t="s">
        <v>0</v>
      </c>
      <c r="C107" s="488" t="s">
        <v>19</v>
      </c>
      <c r="D107" s="488" t="s">
        <v>20</v>
      </c>
      <c r="E107" s="488" t="s">
        <v>21</v>
      </c>
      <c r="F107" s="488" t="s">
        <v>22</v>
      </c>
      <c r="G107" s="524" t="s">
        <v>74</v>
      </c>
      <c r="H107" s="524" t="s">
        <v>23</v>
      </c>
      <c r="I107" s="551" t="s">
        <v>28</v>
      </c>
      <c r="J107" s="554"/>
      <c r="K107" s="555"/>
      <c r="L107" s="13"/>
      <c r="M107" s="13"/>
      <c r="N107" s="276"/>
      <c r="O107" s="322"/>
      <c r="P107" s="57"/>
      <c r="Q107" s="56"/>
      <c r="R107" s="56"/>
      <c r="S107" s="56"/>
      <c r="T107" s="56"/>
      <c r="U107" s="56"/>
      <c r="V107" s="56"/>
      <c r="W107" s="56"/>
      <c r="Y107" s="274"/>
      <c r="Z107" s="274"/>
      <c r="AA107" s="274"/>
      <c r="AB107" s="274"/>
      <c r="AC107" s="274"/>
      <c r="AD107" s="274"/>
      <c r="AE107" s="274"/>
      <c r="AF107" s="274"/>
      <c r="AG107" s="274"/>
      <c r="AH107" s="274"/>
      <c r="AI107" s="274"/>
      <c r="AJ107" s="274"/>
      <c r="AK107" s="274"/>
      <c r="AL107" s="274"/>
      <c r="AM107" s="274"/>
      <c r="AN107" s="274"/>
      <c r="AO107" s="274"/>
      <c r="AP107" s="274"/>
      <c r="AQ107" s="274"/>
      <c r="AR107" s="274"/>
      <c r="AS107" s="274"/>
      <c r="AT107" s="274"/>
      <c r="AU107" s="274"/>
      <c r="AV107" s="274"/>
      <c r="AW107" s="274"/>
      <c r="AX107" s="274"/>
      <c r="AY107" s="274"/>
      <c r="AZ107" s="274"/>
      <c r="BA107" s="274"/>
      <c r="BB107" s="274"/>
      <c r="BC107" s="274"/>
      <c r="BD107" s="274"/>
      <c r="BE107" s="274"/>
      <c r="BF107" s="274"/>
      <c r="BG107" s="274"/>
      <c r="BH107" s="274"/>
    </row>
    <row r="108" spans="1:60" ht="45.75" customHeight="1">
      <c r="A108" s="276"/>
      <c r="B108" s="494"/>
      <c r="C108" s="496"/>
      <c r="D108" s="496"/>
      <c r="E108" s="496"/>
      <c r="F108" s="496"/>
      <c r="G108" s="549"/>
      <c r="H108" s="549"/>
      <c r="I108" s="552"/>
      <c r="J108" s="554"/>
      <c r="K108" s="555"/>
      <c r="L108" s="329"/>
      <c r="M108" s="13"/>
      <c r="N108" s="276"/>
      <c r="O108" s="322"/>
      <c r="P108" s="291"/>
      <c r="Q108" s="292"/>
      <c r="R108" s="292"/>
      <c r="S108" s="292"/>
      <c r="T108" s="292"/>
      <c r="U108" s="292"/>
      <c r="V108" s="292"/>
      <c r="W108" s="292"/>
      <c r="X108" s="293"/>
      <c r="Y108" s="293"/>
      <c r="Z108" s="293"/>
      <c r="AA108" s="293"/>
      <c r="AB108" s="293"/>
      <c r="AC108" s="293"/>
      <c r="AD108" s="293"/>
      <c r="AE108" s="293"/>
      <c r="AF108" s="293"/>
      <c r="AG108" s="293"/>
      <c r="AH108" s="293"/>
      <c r="AI108" s="276"/>
      <c r="AJ108" s="276"/>
      <c r="AK108" s="276"/>
      <c r="AL108" s="276"/>
      <c r="AM108" s="276"/>
      <c r="AN108" s="276"/>
      <c r="AO108" s="276"/>
      <c r="AP108" s="276"/>
      <c r="AQ108" s="276"/>
      <c r="AR108" s="276"/>
      <c r="AS108" s="276"/>
      <c r="AT108" s="276"/>
      <c r="AU108" s="276"/>
      <c r="AV108" s="276"/>
      <c r="AW108" s="276"/>
      <c r="AX108" s="276"/>
      <c r="AY108" s="276"/>
      <c r="AZ108" s="276"/>
      <c r="BA108" s="276"/>
      <c r="BB108" s="276"/>
      <c r="BC108" s="274"/>
      <c r="BD108" s="274"/>
      <c r="BE108" s="274"/>
      <c r="BF108" s="274"/>
      <c r="BG108" s="274"/>
      <c r="BH108" s="274"/>
    </row>
    <row r="109" spans="1:60" ht="1.5" customHeight="1">
      <c r="A109" s="276"/>
      <c r="B109" s="495"/>
      <c r="C109" s="497"/>
      <c r="D109" s="497"/>
      <c r="E109" s="497"/>
      <c r="F109" s="497"/>
      <c r="G109" s="497"/>
      <c r="H109" s="550"/>
      <c r="I109" s="553"/>
      <c r="J109" s="556"/>
      <c r="K109" s="555"/>
      <c r="L109" s="330"/>
      <c r="M109" s="330"/>
      <c r="N109" s="276"/>
      <c r="O109" s="323"/>
      <c r="P109" s="57"/>
      <c r="Q109" s="56"/>
      <c r="R109" s="56"/>
      <c r="S109" s="56"/>
      <c r="T109" s="56"/>
      <c r="U109" s="56"/>
      <c r="V109" s="56"/>
      <c r="W109" s="56"/>
      <c r="Y109" s="274"/>
      <c r="Z109" s="274"/>
      <c r="AA109" s="274"/>
      <c r="AB109" s="274"/>
      <c r="AC109" s="274"/>
      <c r="AD109" s="274"/>
      <c r="AE109" s="274"/>
      <c r="AF109" s="274"/>
      <c r="AG109" s="274"/>
      <c r="AH109" s="274"/>
      <c r="AI109" s="274"/>
      <c r="AJ109" s="274"/>
      <c r="AK109" s="274"/>
      <c r="AL109" s="274"/>
      <c r="AM109" s="274"/>
      <c r="AN109" s="274"/>
      <c r="AO109" s="274"/>
      <c r="AP109" s="274"/>
      <c r="AQ109" s="274"/>
      <c r="AR109" s="274"/>
      <c r="AS109" s="274"/>
      <c r="AT109" s="274"/>
      <c r="AU109" s="274"/>
      <c r="AV109" s="274"/>
      <c r="AW109" s="274"/>
      <c r="AX109" s="274"/>
      <c r="AY109" s="274"/>
      <c r="AZ109" s="274"/>
      <c r="BA109" s="274"/>
      <c r="BB109" s="274"/>
      <c r="BC109" s="274"/>
      <c r="BD109" s="274"/>
      <c r="BE109" s="274"/>
      <c r="BF109" s="274"/>
      <c r="BG109" s="274"/>
      <c r="BH109" s="274"/>
    </row>
    <row r="110" spans="1:60" s="11" customFormat="1" ht="99" customHeight="1">
      <c r="A110" s="196"/>
      <c r="B110" s="335" t="s">
        <v>152</v>
      </c>
      <c r="C110" s="414" t="s">
        <v>138</v>
      </c>
      <c r="D110" s="333"/>
      <c r="E110" s="334"/>
      <c r="F110" s="115"/>
      <c r="G110" s="119"/>
      <c r="H110" s="3">
        <f>F110+G110</f>
        <v>0</v>
      </c>
      <c r="I110" s="395">
        <f>H110*$M$5</f>
        <v>0</v>
      </c>
      <c r="J110" s="557"/>
      <c r="K110" s="555"/>
      <c r="L110" s="331"/>
      <c r="M110" s="332"/>
      <c r="N110" s="269"/>
      <c r="O110" s="275"/>
      <c r="P110" s="14"/>
      <c r="Q110" s="15"/>
      <c r="R110" s="15"/>
      <c r="S110" s="15"/>
      <c r="T110" s="15"/>
      <c r="U110" s="15"/>
      <c r="V110" s="15"/>
      <c r="W110" s="15"/>
      <c r="X110" s="16"/>
      <c r="Y110" s="196"/>
      <c r="Z110" s="196"/>
      <c r="AA110" s="196"/>
      <c r="AB110" s="196"/>
      <c r="AC110" s="196"/>
      <c r="AD110" s="196"/>
      <c r="AE110" s="196"/>
      <c r="AF110" s="196"/>
      <c r="AG110" s="196"/>
      <c r="AH110" s="196"/>
      <c r="AI110" s="196"/>
      <c r="AJ110" s="196"/>
      <c r="AK110" s="196"/>
      <c r="AL110" s="196"/>
      <c r="AM110" s="196"/>
      <c r="AN110" s="196"/>
      <c r="AO110" s="196"/>
      <c r="AP110" s="196"/>
      <c r="AQ110" s="196"/>
      <c r="AR110" s="196"/>
      <c r="AS110" s="196"/>
      <c r="AT110" s="196"/>
      <c r="AU110" s="196"/>
      <c r="AV110" s="196"/>
      <c r="AW110" s="196"/>
      <c r="AX110" s="196"/>
      <c r="AY110" s="196"/>
      <c r="AZ110" s="196"/>
      <c r="BA110" s="196"/>
      <c r="BB110" s="196"/>
      <c r="BC110" s="196"/>
      <c r="BD110" s="196"/>
      <c r="BE110" s="196"/>
      <c r="BF110" s="196"/>
      <c r="BG110" s="196"/>
      <c r="BH110" s="196"/>
    </row>
    <row r="111" spans="1:60" s="11" customFormat="1" ht="43.5" customHeight="1" thickBot="1">
      <c r="A111" s="196"/>
      <c r="B111" s="491" t="s">
        <v>199</v>
      </c>
      <c r="C111" s="492"/>
      <c r="D111" s="492"/>
      <c r="E111" s="492"/>
      <c r="F111" s="336">
        <f>F110</f>
        <v>0</v>
      </c>
      <c r="G111" s="336">
        <f>G110</f>
        <v>0</v>
      </c>
      <c r="H111" s="336">
        <f>H110</f>
        <v>0</v>
      </c>
      <c r="I111" s="389">
        <f>I110</f>
        <v>0</v>
      </c>
      <c r="J111" s="558" t="s">
        <v>169</v>
      </c>
      <c r="K111" s="559"/>
      <c r="L111" s="80"/>
      <c r="M111" s="13"/>
      <c r="N111" s="269"/>
      <c r="O111" s="244"/>
      <c r="P111" s="14"/>
      <c r="Q111" s="15"/>
      <c r="R111" s="15"/>
      <c r="S111" s="15"/>
      <c r="T111" s="15"/>
      <c r="U111" s="15"/>
      <c r="V111" s="15"/>
      <c r="W111" s="15"/>
      <c r="X111" s="16"/>
      <c r="Y111" s="196"/>
      <c r="Z111" s="196"/>
      <c r="AA111" s="196"/>
      <c r="AB111" s="196"/>
      <c r="AC111" s="196"/>
      <c r="AD111" s="196"/>
      <c r="AE111" s="196"/>
      <c r="AF111" s="196"/>
      <c r="AG111" s="196"/>
      <c r="AH111" s="196"/>
      <c r="AI111" s="196"/>
      <c r="AJ111" s="196"/>
      <c r="AK111" s="196"/>
      <c r="AL111" s="196"/>
      <c r="AM111" s="196"/>
      <c r="AN111" s="196"/>
      <c r="AO111" s="196"/>
      <c r="AP111" s="196"/>
      <c r="AQ111" s="196"/>
      <c r="AR111" s="196"/>
      <c r="AS111" s="196"/>
      <c r="AT111" s="196"/>
      <c r="AU111" s="196"/>
      <c r="AV111" s="196"/>
      <c r="AW111" s="196"/>
      <c r="AX111" s="196"/>
      <c r="AY111" s="196"/>
      <c r="AZ111" s="196"/>
      <c r="BA111" s="196"/>
      <c r="BB111" s="196"/>
      <c r="BC111" s="196"/>
      <c r="BD111" s="196"/>
      <c r="BE111" s="196"/>
      <c r="BF111" s="196"/>
      <c r="BG111" s="196"/>
      <c r="BH111" s="196"/>
    </row>
    <row r="112" spans="1:60" s="269" customFormat="1" ht="43.5" customHeight="1" thickBot="1">
      <c r="B112" s="339"/>
      <c r="C112" s="337"/>
      <c r="D112" s="337"/>
      <c r="E112" s="337"/>
      <c r="F112" s="244"/>
      <c r="G112" s="244"/>
      <c r="H112" s="244"/>
      <c r="I112" s="244"/>
      <c r="J112" s="270"/>
      <c r="K112" s="338"/>
      <c r="L112" s="244"/>
      <c r="M112" s="13"/>
      <c r="O112" s="244"/>
      <c r="P112" s="271"/>
      <c r="Q112" s="272"/>
      <c r="R112" s="272"/>
      <c r="S112" s="272"/>
      <c r="T112" s="272"/>
      <c r="U112" s="272"/>
      <c r="V112" s="272"/>
      <c r="W112" s="272"/>
    </row>
    <row r="113" spans="1:60" s="269" customFormat="1" ht="84.75" customHeight="1" thickBot="1">
      <c r="B113" s="485" t="s">
        <v>176</v>
      </c>
      <c r="C113" s="486"/>
      <c r="D113" s="486"/>
      <c r="E113" s="487"/>
      <c r="F113" s="396" t="s">
        <v>171</v>
      </c>
      <c r="G113" s="396" t="s">
        <v>172</v>
      </c>
      <c r="H113" s="396" t="s">
        <v>174</v>
      </c>
      <c r="I113" s="396" t="s">
        <v>173</v>
      </c>
      <c r="J113" s="547" t="s">
        <v>175</v>
      </c>
      <c r="K113" s="548"/>
      <c r="L113" s="244"/>
      <c r="M113" s="13"/>
      <c r="O113" s="244"/>
      <c r="P113" s="271"/>
      <c r="Q113" s="272"/>
      <c r="R113" s="272"/>
      <c r="S113" s="272"/>
      <c r="T113" s="272"/>
      <c r="U113" s="272"/>
      <c r="V113" s="272"/>
      <c r="W113" s="272"/>
    </row>
    <row r="114" spans="1:60" s="11" customFormat="1" ht="27.95" customHeight="1" thickBot="1">
      <c r="A114" s="196"/>
      <c r="B114" s="483" t="s">
        <v>178</v>
      </c>
      <c r="C114" s="484"/>
      <c r="D114" s="484"/>
      <c r="E114" s="484"/>
      <c r="F114" s="390">
        <f>F104+F91+F61+F111</f>
        <v>13030590.390000001</v>
      </c>
      <c r="G114" s="390">
        <f>G104+G91+G61+G111</f>
        <v>1972808.47</v>
      </c>
      <c r="H114" s="390">
        <f>F114+G114</f>
        <v>15003398.860000001</v>
      </c>
      <c r="I114" s="390">
        <f>I111+I104+I91+I61</f>
        <v>16878087.780999999</v>
      </c>
      <c r="J114" s="546">
        <f>I111+N104+N91+N61</f>
        <v>17170000</v>
      </c>
      <c r="K114" s="461"/>
      <c r="L114" s="244"/>
      <c r="M114" s="244"/>
      <c r="N114" s="324"/>
      <c r="O114" s="324"/>
      <c r="P114" s="16"/>
      <c r="Q114" s="16"/>
      <c r="R114" s="16"/>
      <c r="S114" s="16"/>
      <c r="T114" s="16"/>
      <c r="U114" s="16"/>
      <c r="V114" s="16"/>
      <c r="W114" s="16"/>
      <c r="X114" s="16"/>
      <c r="Y114" s="196"/>
      <c r="Z114" s="196"/>
      <c r="AA114" s="196"/>
      <c r="AB114" s="196"/>
      <c r="AC114" s="196"/>
      <c r="AD114" s="196"/>
      <c r="AE114" s="196"/>
      <c r="AF114" s="196"/>
      <c r="AG114" s="196"/>
      <c r="AH114" s="196"/>
      <c r="AI114" s="196"/>
      <c r="AJ114" s="196"/>
      <c r="AK114" s="196"/>
      <c r="AL114" s="196"/>
      <c r="AM114" s="196"/>
      <c r="AN114" s="196"/>
      <c r="AO114" s="196"/>
      <c r="AP114" s="196"/>
      <c r="AQ114" s="196"/>
      <c r="AR114" s="196"/>
      <c r="AS114" s="196"/>
      <c r="AT114" s="196"/>
      <c r="AU114" s="196"/>
      <c r="AV114" s="196"/>
      <c r="AW114" s="196"/>
      <c r="AX114" s="196"/>
      <c r="AY114" s="196"/>
      <c r="AZ114" s="196"/>
      <c r="BA114" s="196"/>
      <c r="BB114" s="196"/>
      <c r="BC114" s="196"/>
      <c r="BD114" s="196"/>
      <c r="BE114" s="196"/>
      <c r="BF114" s="196"/>
      <c r="BG114" s="196"/>
      <c r="BH114" s="196"/>
    </row>
    <row r="115" spans="1:60" s="11" customFormat="1" ht="27.95" customHeight="1" thickBot="1">
      <c r="A115" s="196"/>
      <c r="B115" s="483" t="s">
        <v>177</v>
      </c>
      <c r="C115" s="484"/>
      <c r="D115" s="484"/>
      <c r="E115" s="484"/>
      <c r="F115" s="390">
        <f>F114-F111</f>
        <v>13030590.390000001</v>
      </c>
      <c r="G115" s="390">
        <f>G114-G111</f>
        <v>1972808.47</v>
      </c>
      <c r="H115" s="390">
        <f>H114-H111</f>
        <v>15003398.860000001</v>
      </c>
      <c r="I115" s="390">
        <f>I104+I91+I61</f>
        <v>16878087.780999999</v>
      </c>
      <c r="J115" s="544">
        <f>J114-I111</f>
        <v>17170000</v>
      </c>
      <c r="K115" s="545"/>
      <c r="L115" s="244"/>
      <c r="M115" s="244"/>
      <c r="N115" s="324"/>
      <c r="O115" s="324"/>
      <c r="P115" s="16"/>
      <c r="Q115" s="16"/>
      <c r="R115" s="16"/>
      <c r="S115" s="16"/>
      <c r="T115" s="16"/>
      <c r="U115" s="16"/>
      <c r="V115" s="16"/>
      <c r="W115" s="16"/>
      <c r="X115" s="16"/>
      <c r="Y115" s="196"/>
      <c r="Z115" s="196"/>
      <c r="AA115" s="196"/>
      <c r="AB115" s="196"/>
      <c r="AC115" s="196"/>
      <c r="AD115" s="196"/>
      <c r="AE115" s="196"/>
      <c r="AF115" s="196"/>
      <c r="AG115" s="196"/>
      <c r="AH115" s="196"/>
      <c r="AI115" s="196"/>
      <c r="AJ115" s="196"/>
      <c r="AK115" s="196"/>
      <c r="AL115" s="196"/>
      <c r="AM115" s="196"/>
      <c r="AN115" s="196"/>
      <c r="AO115" s="196"/>
      <c r="AP115" s="196"/>
      <c r="AQ115" s="196"/>
      <c r="AR115" s="196"/>
      <c r="AS115" s="196"/>
      <c r="AT115" s="196"/>
      <c r="AU115" s="196"/>
      <c r="AV115" s="196"/>
      <c r="AW115" s="196"/>
      <c r="AX115" s="196"/>
      <c r="AY115" s="196"/>
      <c r="AZ115" s="196"/>
      <c r="BA115" s="196"/>
      <c r="BB115" s="196"/>
      <c r="BC115" s="196"/>
      <c r="BD115" s="196"/>
      <c r="BE115" s="196"/>
      <c r="BF115" s="196"/>
      <c r="BG115" s="196"/>
      <c r="BH115" s="196"/>
    </row>
    <row r="116" spans="1:60" ht="80.099999999999994" customHeight="1" thickBot="1">
      <c r="B116" s="72" t="s">
        <v>13</v>
      </c>
      <c r="C116" s="20" t="s">
        <v>226</v>
      </c>
      <c r="D116" s="20"/>
      <c r="E116" s="20"/>
      <c r="F116" s="73" t="s">
        <v>9</v>
      </c>
      <c r="G116" s="20"/>
      <c r="H116" s="20"/>
      <c r="I116" s="20"/>
      <c r="J116" s="20"/>
      <c r="K116" s="20"/>
      <c r="L116" s="20"/>
      <c r="M116" s="287"/>
      <c r="N116" s="287"/>
      <c r="O116" s="274"/>
    </row>
    <row r="117" spans="1:60" ht="80.099999999999994" customHeight="1" thickBot="1">
      <c r="B117" s="72" t="s">
        <v>14</v>
      </c>
      <c r="C117" s="74"/>
      <c r="D117" s="74" t="s">
        <v>227</v>
      </c>
      <c r="E117" s="74"/>
      <c r="F117" s="73" t="s">
        <v>11</v>
      </c>
      <c r="G117" s="20"/>
      <c r="H117" s="20"/>
      <c r="I117" s="20"/>
      <c r="J117" s="20"/>
      <c r="K117" s="20"/>
      <c r="L117" s="20"/>
      <c r="M117" s="287"/>
      <c r="N117" s="287"/>
      <c r="O117" s="274"/>
    </row>
    <row r="118" spans="1:60" ht="80.099999999999994" customHeight="1" thickBot="1">
      <c r="B118" s="75"/>
      <c r="C118" s="74"/>
      <c r="D118" s="74"/>
      <c r="E118" s="74"/>
      <c r="F118" s="73" t="s">
        <v>12</v>
      </c>
      <c r="G118" s="20"/>
      <c r="H118" s="20"/>
      <c r="I118" s="20"/>
      <c r="J118" s="20"/>
      <c r="K118" s="20"/>
      <c r="L118" s="20"/>
      <c r="M118" s="287"/>
      <c r="N118" s="287"/>
      <c r="O118" s="274"/>
    </row>
    <row r="119" spans="1:60" ht="80.099999999999994" customHeight="1" thickBot="1">
      <c r="B119" s="75"/>
      <c r="C119" s="76"/>
      <c r="D119" s="74"/>
      <c r="E119" s="74"/>
      <c r="F119" s="77" t="s">
        <v>10</v>
      </c>
      <c r="G119" s="74"/>
      <c r="H119" s="78"/>
      <c r="I119" s="74"/>
      <c r="J119" s="74"/>
      <c r="K119" s="74"/>
      <c r="L119" s="74"/>
      <c r="M119" s="287"/>
      <c r="N119" s="287"/>
      <c r="O119" s="274"/>
    </row>
    <row r="120" spans="1:60">
      <c r="M120" s="287"/>
      <c r="N120" s="287"/>
    </row>
    <row r="121" spans="1:60">
      <c r="M121" s="287"/>
      <c r="N121" s="287"/>
    </row>
    <row r="122" spans="1:60">
      <c r="M122" s="287"/>
      <c r="N122" s="287"/>
    </row>
    <row r="123" spans="1:60">
      <c r="M123" s="287"/>
      <c r="N123" s="287"/>
    </row>
    <row r="128" spans="1:60" s="325" customFormat="1">
      <c r="A128" s="290"/>
      <c r="F128" s="385"/>
      <c r="P128" s="290"/>
      <c r="Q128" s="290"/>
      <c r="R128" s="290"/>
      <c r="S128" s="290"/>
      <c r="T128" s="290"/>
      <c r="U128" s="290"/>
      <c r="V128" s="290"/>
      <c r="W128" s="290"/>
      <c r="X128" s="290"/>
      <c r="Y128" s="290"/>
      <c r="Z128" s="290"/>
      <c r="AA128" s="290"/>
      <c r="AB128" s="290"/>
      <c r="AC128" s="290"/>
      <c r="AD128" s="290"/>
      <c r="AE128" s="290"/>
      <c r="AF128" s="290"/>
      <c r="AG128" s="290"/>
      <c r="AH128" s="290"/>
      <c r="AI128" s="290"/>
      <c r="AJ128" s="290"/>
      <c r="AK128" s="290"/>
      <c r="AL128" s="290"/>
      <c r="AM128" s="290"/>
      <c r="AN128" s="290"/>
      <c r="AO128" s="290"/>
      <c r="AP128" s="290"/>
      <c r="AQ128" s="290"/>
      <c r="AR128" s="290"/>
      <c r="AS128" s="290"/>
      <c r="AT128" s="290"/>
      <c r="AU128" s="290"/>
      <c r="AV128" s="290"/>
      <c r="AW128" s="290"/>
      <c r="AX128" s="290"/>
      <c r="AY128" s="290"/>
      <c r="AZ128" s="290"/>
      <c r="BA128" s="290"/>
      <c r="BB128" s="290"/>
      <c r="BC128" s="290"/>
      <c r="BD128" s="290"/>
      <c r="BE128" s="290"/>
      <c r="BF128" s="290"/>
      <c r="BG128" s="290"/>
      <c r="BH128" s="290"/>
    </row>
    <row r="129" spans="1:60" s="377" customFormat="1" ht="15">
      <c r="A129" s="376"/>
    </row>
    <row r="130" spans="1:60" s="325" customFormat="1">
      <c r="A130" s="290"/>
      <c r="F130" s="385"/>
      <c r="P130" s="290"/>
      <c r="Q130" s="290"/>
      <c r="R130" s="290"/>
      <c r="S130" s="290"/>
      <c r="T130" s="290"/>
      <c r="U130" s="290"/>
      <c r="V130" s="290"/>
      <c r="W130" s="290"/>
      <c r="X130" s="290"/>
      <c r="Y130" s="290"/>
      <c r="Z130" s="290"/>
      <c r="AA130" s="290"/>
      <c r="AB130" s="290"/>
      <c r="AC130" s="290"/>
      <c r="AD130" s="290"/>
      <c r="AE130" s="290"/>
      <c r="AF130" s="290"/>
      <c r="AG130" s="290"/>
      <c r="AH130" s="290"/>
      <c r="AI130" s="290"/>
      <c r="AJ130" s="290"/>
      <c r="AK130" s="290"/>
      <c r="AL130" s="290"/>
      <c r="AM130" s="290"/>
      <c r="AN130" s="290"/>
      <c r="AO130" s="290"/>
      <c r="AP130" s="290"/>
      <c r="AQ130" s="290"/>
      <c r="AR130" s="290"/>
      <c r="AS130" s="290"/>
      <c r="AT130" s="290"/>
      <c r="AU130" s="290"/>
      <c r="AV130" s="290"/>
      <c r="AW130" s="290"/>
      <c r="AX130" s="290"/>
      <c r="AY130" s="290"/>
      <c r="AZ130" s="290"/>
      <c r="BA130" s="290"/>
      <c r="BB130" s="290"/>
      <c r="BC130" s="290"/>
      <c r="BD130" s="290"/>
      <c r="BE130" s="290"/>
      <c r="BF130" s="290"/>
      <c r="BG130" s="290"/>
      <c r="BH130" s="290"/>
    </row>
  </sheetData>
  <mergeCells count="99">
    <mergeCell ref="F93:F95"/>
    <mergeCell ref="G93:G95"/>
    <mergeCell ref="J115:K115"/>
    <mergeCell ref="H93:H95"/>
    <mergeCell ref="I93:I95"/>
    <mergeCell ref="J93:M93"/>
    <mergeCell ref="J114:K114"/>
    <mergeCell ref="J113:K113"/>
    <mergeCell ref="H107:H109"/>
    <mergeCell ref="I107:I109"/>
    <mergeCell ref="J107:K109"/>
    <mergeCell ref="J110:K110"/>
    <mergeCell ref="J111:K111"/>
    <mergeCell ref="G107:G109"/>
    <mergeCell ref="F107:F109"/>
    <mergeCell ref="J104:K104"/>
    <mergeCell ref="G64:G66"/>
    <mergeCell ref="H64:H66"/>
    <mergeCell ref="I64:I66"/>
    <mergeCell ref="J64:M64"/>
    <mergeCell ref="N64:N66"/>
    <mergeCell ref="J65:K65"/>
    <mergeCell ref="L65:M65"/>
    <mergeCell ref="B64:B66"/>
    <mergeCell ref="C64:C66"/>
    <mergeCell ref="D64:D66"/>
    <mergeCell ref="E64:E66"/>
    <mergeCell ref="F64:F66"/>
    <mergeCell ref="B11:B25"/>
    <mergeCell ref="J18:K18"/>
    <mergeCell ref="L18:M18"/>
    <mergeCell ref="C38:E38"/>
    <mergeCell ref="C46:E46"/>
    <mergeCell ref="J25:K25"/>
    <mergeCell ref="L25:M25"/>
    <mergeCell ref="J38:K38"/>
    <mergeCell ref="L38:M38"/>
    <mergeCell ref="C56:E56"/>
    <mergeCell ref="B28:B58"/>
    <mergeCell ref="B2:N2"/>
    <mergeCell ref="B3:B5"/>
    <mergeCell ref="B6:N6"/>
    <mergeCell ref="F5:J5"/>
    <mergeCell ref="K3:L3"/>
    <mergeCell ref="K4:L4"/>
    <mergeCell ref="K5:L5"/>
    <mergeCell ref="I3:J3"/>
    <mergeCell ref="G8:G10"/>
    <mergeCell ref="H8:H10"/>
    <mergeCell ref="I8:I10"/>
    <mergeCell ref="N8:N10"/>
    <mergeCell ref="B8:B10"/>
    <mergeCell ref="J46:K46"/>
    <mergeCell ref="C8:C10"/>
    <mergeCell ref="D8:D10"/>
    <mergeCell ref="E8:E10"/>
    <mergeCell ref="F8:F10"/>
    <mergeCell ref="J8:M8"/>
    <mergeCell ref="J9:K9"/>
    <mergeCell ref="L9:M9"/>
    <mergeCell ref="B93:B103"/>
    <mergeCell ref="B67:B89"/>
    <mergeCell ref="B114:E114"/>
    <mergeCell ref="B113:E113"/>
    <mergeCell ref="B115:E115"/>
    <mergeCell ref="C93:C95"/>
    <mergeCell ref="D93:D95"/>
    <mergeCell ref="E93:E95"/>
    <mergeCell ref="B111:E111"/>
    <mergeCell ref="B107:B109"/>
    <mergeCell ref="C107:C109"/>
    <mergeCell ref="D107:D109"/>
    <mergeCell ref="E107:E109"/>
    <mergeCell ref="L104:M104"/>
    <mergeCell ref="J103:K103"/>
    <mergeCell ref="L103:M103"/>
    <mergeCell ref="L46:M46"/>
    <mergeCell ref="J61:K61"/>
    <mergeCell ref="L61:M61"/>
    <mergeCell ref="J82:K82"/>
    <mergeCell ref="L82:M82"/>
    <mergeCell ref="J56:K56"/>
    <mergeCell ref="L56:M56"/>
    <mergeCell ref="J58:K58"/>
    <mergeCell ref="L58:M58"/>
    <mergeCell ref="J94:K94"/>
    <mergeCell ref="L94:M94"/>
    <mergeCell ref="Q9:AL10"/>
    <mergeCell ref="Q65:AL66"/>
    <mergeCell ref="Q94:AL95"/>
    <mergeCell ref="Q97:AL98"/>
    <mergeCell ref="J89:K89"/>
    <mergeCell ref="L89:M89"/>
    <mergeCell ref="J91:K91"/>
    <mergeCell ref="L91:M91"/>
    <mergeCell ref="J26:K26"/>
    <mergeCell ref="L26:M26"/>
    <mergeCell ref="P22:Q22"/>
    <mergeCell ref="N93:N95"/>
  </mergeCells>
  <printOptions horizontalCentered="1" verticalCentered="1"/>
  <pageMargins left="0.25" right="0.25" top="0.19" bottom="0.18" header="0" footer="0.19"/>
  <pageSetup paperSize="3" scale="23" orientation="landscape" r:id="rId1"/>
  <headerFooter alignWithMargins="0">
    <oddFooter>&amp;R&amp;"Arial,Bold"&amp;12Form Template Updated April 2012</oddFooter>
  </headerFooter>
  <legacyDrawing r:id="rId2"/>
  <extLst>
    <ext xmlns:x14="http://schemas.microsoft.com/office/spreadsheetml/2009/9/main" uri="{CCE6A557-97BC-4b89-ADB6-D9C93CAAB3DF}">
      <x14:dataValidations xmlns:xm="http://schemas.microsoft.com/office/excel/2006/main" count="11">
        <x14:dataValidation type="list" allowBlank="1" showInputMessage="1" showErrorMessage="1" xr:uid="{28C1B3BF-29F9-437A-9518-BDD168021E90}">
          <x14:formula1>
            <xm:f>'Lists for Dropdown Menus'!$C$2:$C$5</xm:f>
          </x14:formula1>
          <xm:sqref>D20:D24</xm:sqref>
        </x14:dataValidation>
        <x14:dataValidation type="list" allowBlank="1" showInputMessage="1" showErrorMessage="1" xr:uid="{F5A59D78-583C-458A-936F-95B2FF2D2080}">
          <x14:formula1>
            <xm:f>'Lists for Dropdown Menus'!$B$2:$B$5</xm:f>
          </x14:formula1>
          <xm:sqref>D11:D17</xm:sqref>
        </x14:dataValidation>
        <x14:dataValidation type="list" allowBlank="1" showInputMessage="1" showErrorMessage="1" xr:uid="{6107EDCD-5FAA-44EF-A6DE-460382ACFD42}">
          <x14:formula1>
            <xm:f>'Lists for Dropdown Menus'!$I$2:$I$3</xm:f>
          </x14:formula1>
          <xm:sqref>E85:E88 E68:E81</xm:sqref>
        </x14:dataValidation>
        <x14:dataValidation type="list" allowBlank="1" showInputMessage="1" showErrorMessage="1" xr:uid="{9B76041D-B1AF-4F30-8FD3-42BE1472555C}">
          <x14:formula1>
            <xm:f>'Lists for Dropdown Menus'!$E$3:$E$7</xm:f>
          </x14:formula1>
          <xm:sqref>D40:D45</xm:sqref>
        </x14:dataValidation>
        <x14:dataValidation type="list" allowBlank="1" showInputMessage="1" showErrorMessage="1" xr:uid="{AFF0C2AA-C17E-41CC-8A5B-844BD43B7BDB}">
          <x14:formula1>
            <xm:f>'Lists for Dropdown Menus'!$F$3:$F$9</xm:f>
          </x14:formula1>
          <xm:sqref>D48:D55</xm:sqref>
        </x14:dataValidation>
        <x14:dataValidation type="list" allowBlank="1" showInputMessage="1" showErrorMessage="1" xr:uid="{B029F7E6-9766-4A6A-A179-F19C7E0761E9}">
          <x14:formula1>
            <xm:f>'Lists for Dropdown Menus'!$H$2:$H$3</xm:f>
          </x14:formula1>
          <xm:sqref>D85:D88</xm:sqref>
        </x14:dataValidation>
        <x14:dataValidation type="list" allowBlank="1" showInputMessage="1" showErrorMessage="1" xr:uid="{EBEF6972-1A18-4B03-AD13-87BD8B22CEA0}">
          <x14:formula1>
            <xm:f>'Lists for Dropdown Menus'!$G$2:$G$8</xm:f>
          </x14:formula1>
          <xm:sqref>D68:D81</xm:sqref>
        </x14:dataValidation>
        <x14:dataValidation type="list" allowBlank="1" showInputMessage="1" showErrorMessage="1" xr:uid="{C7DB70DE-66D3-450E-B56C-5DE604E4FD2F}">
          <x14:formula1>
            <xm:f>'Lists for Dropdown Menus'!$J$2:$J$7</xm:f>
          </x14:formula1>
          <xm:sqref>D96:D100</xm:sqref>
        </x14:dataValidation>
        <x14:dataValidation type="list" allowBlank="1" showInputMessage="1" showErrorMessage="1" xr:uid="{E15E9F1B-9602-40DD-B63A-103D1F6C2642}">
          <x14:formula1>
            <xm:f>'Lists for Dropdown Menus'!$K$2:$K$6</xm:f>
          </x14:formula1>
          <xm:sqref>E96:E100</xm:sqref>
        </x14:dataValidation>
        <x14:dataValidation type="list" allowBlank="1" showInputMessage="1" showErrorMessage="1" xr:uid="{C8088EDC-A1B6-4536-933A-43BB9A4F8BA1}">
          <x14:formula1>
            <xm:f>'Lists for Dropdown Menus'!$D$3:$D$12</xm:f>
          </x14:formula1>
          <xm:sqref>D28:D37</xm:sqref>
        </x14:dataValidation>
        <x14:dataValidation type="list" allowBlank="1" showInputMessage="1" showErrorMessage="1" xr:uid="{89B27965-03F2-407C-A6D7-22536DD4E430}">
          <x14:formula1>
            <xm:f>'Lists for Dropdown Menus'!$A$2:$A$16</xm:f>
          </x14:formula1>
          <xm:sqref>H4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43"/>
  <sheetViews>
    <sheetView topLeftCell="A26" workbookViewId="0">
      <selection activeCell="K28" sqref="K28"/>
    </sheetView>
  </sheetViews>
  <sheetFormatPr defaultColWidth="9.140625" defaultRowHeight="12.75"/>
  <cols>
    <col min="1" max="1" width="17.85546875" style="1" customWidth="1"/>
    <col min="2" max="2" width="9.5703125" style="1" customWidth="1"/>
    <col min="3" max="3" width="11.42578125" style="1" customWidth="1"/>
    <col min="4" max="4" width="9.5703125" style="1" customWidth="1"/>
    <col min="5" max="5" width="11.5703125" style="1" customWidth="1"/>
    <col min="6" max="10" width="9.5703125" style="1" customWidth="1"/>
    <col min="11" max="11" width="16.5703125" style="1" customWidth="1"/>
    <col min="12" max="13" width="9.5703125" style="1" customWidth="1"/>
    <col min="14" max="25" width="1.28515625" style="1" customWidth="1"/>
    <col min="26" max="16384" width="9.140625" style="1"/>
  </cols>
  <sheetData>
    <row r="1" spans="1:13" ht="19.5" thickBot="1">
      <c r="A1" s="560" t="s">
        <v>33</v>
      </c>
      <c r="B1" s="561"/>
      <c r="C1" s="561"/>
      <c r="D1" s="561"/>
      <c r="E1" s="561"/>
      <c r="F1" s="561"/>
      <c r="G1" s="561"/>
      <c r="H1" s="561"/>
      <c r="I1" s="561"/>
      <c r="J1" s="561"/>
      <c r="K1" s="561"/>
      <c r="L1" s="561"/>
      <c r="M1" s="562"/>
    </row>
    <row r="2" spans="1:13" ht="12" customHeight="1" thickBot="1">
      <c r="A2" s="23"/>
      <c r="B2" s="107"/>
      <c r="C2" s="107"/>
      <c r="D2" s="107"/>
      <c r="E2" s="107"/>
      <c r="F2" s="107"/>
      <c r="G2" s="107"/>
      <c r="H2" s="107"/>
      <c r="I2" s="107"/>
      <c r="J2" s="107"/>
      <c r="K2" s="107"/>
      <c r="L2" s="107"/>
      <c r="M2" s="107"/>
    </row>
    <row r="3" spans="1:13" ht="32.450000000000003" customHeight="1" thickBot="1">
      <c r="A3" s="563" t="s">
        <v>66</v>
      </c>
      <c r="B3" s="565" t="s">
        <v>32</v>
      </c>
      <c r="C3" s="566"/>
      <c r="D3" s="566"/>
      <c r="E3" s="566"/>
      <c r="F3" s="566"/>
      <c r="G3" s="566"/>
      <c r="H3" s="566"/>
      <c r="I3" s="566"/>
      <c r="J3" s="566"/>
      <c r="K3" s="566"/>
      <c r="L3" s="566"/>
      <c r="M3" s="567"/>
    </row>
    <row r="4" spans="1:13" ht="32.450000000000003" customHeight="1" thickBot="1">
      <c r="A4" s="564"/>
      <c r="B4" s="82">
        <v>2022</v>
      </c>
      <c r="C4" s="82">
        <f>B4+1</f>
        <v>2023</v>
      </c>
      <c r="D4" s="83">
        <f t="shared" ref="D4:M4" si="0">C4+1</f>
        <v>2024</v>
      </c>
      <c r="E4" s="83">
        <f t="shared" si="0"/>
        <v>2025</v>
      </c>
      <c r="F4" s="83">
        <f t="shared" si="0"/>
        <v>2026</v>
      </c>
      <c r="G4" s="83">
        <f t="shared" si="0"/>
        <v>2027</v>
      </c>
      <c r="H4" s="83">
        <f t="shared" si="0"/>
        <v>2028</v>
      </c>
      <c r="I4" s="83">
        <f t="shared" si="0"/>
        <v>2029</v>
      </c>
      <c r="J4" s="83">
        <f t="shared" si="0"/>
        <v>2030</v>
      </c>
      <c r="K4" s="83">
        <f t="shared" si="0"/>
        <v>2031</v>
      </c>
      <c r="L4" s="83">
        <f t="shared" si="0"/>
        <v>2032</v>
      </c>
      <c r="M4" s="84">
        <f t="shared" si="0"/>
        <v>2033</v>
      </c>
    </row>
    <row r="5" spans="1:13" ht="25.9" customHeight="1" thickTop="1" thickBot="1">
      <c r="A5" s="108" t="s">
        <v>67</v>
      </c>
      <c r="B5" s="109">
        <v>0.13</v>
      </c>
      <c r="C5" s="109">
        <v>0.04</v>
      </c>
      <c r="D5" s="109">
        <v>0.01</v>
      </c>
      <c r="E5" s="109">
        <v>0.02</v>
      </c>
      <c r="F5" s="109">
        <v>0.03</v>
      </c>
      <c r="G5" s="109">
        <v>0.04</v>
      </c>
      <c r="H5" s="109">
        <v>0.04</v>
      </c>
      <c r="I5" s="109">
        <v>0.04</v>
      </c>
      <c r="J5" s="109">
        <v>0.04</v>
      </c>
      <c r="K5" s="109">
        <v>0.04</v>
      </c>
      <c r="L5" s="109">
        <v>0.04</v>
      </c>
      <c r="M5" s="110">
        <v>0.04</v>
      </c>
    </row>
    <row r="6" spans="1:13" ht="17.45" customHeight="1" thickTop="1" thickBot="1">
      <c r="A6" s="85">
        <v>2017</v>
      </c>
      <c r="B6" s="86">
        <v>1.48</v>
      </c>
      <c r="C6" s="86">
        <v>1.53</v>
      </c>
      <c r="D6" s="86">
        <v>1.55</v>
      </c>
      <c r="E6" s="86">
        <v>1.58</v>
      </c>
      <c r="F6" s="86">
        <v>1.63</v>
      </c>
      <c r="G6" s="86">
        <v>1.69</v>
      </c>
      <c r="H6" s="86">
        <v>1.76</v>
      </c>
      <c r="I6" s="86">
        <v>1.83</v>
      </c>
      <c r="J6" s="86">
        <v>1.9</v>
      </c>
      <c r="K6" s="86">
        <v>1.98</v>
      </c>
      <c r="L6" s="86">
        <v>2.06</v>
      </c>
      <c r="M6" s="87">
        <v>2.14</v>
      </c>
    </row>
    <row r="7" spans="1:13" ht="17.45" customHeight="1" thickBot="1">
      <c r="A7" s="88">
        <f>A6+1</f>
        <v>2018</v>
      </c>
      <c r="B7" s="89">
        <v>1.28</v>
      </c>
      <c r="C7" s="89">
        <v>1.33</v>
      </c>
      <c r="D7" s="89">
        <v>1.35</v>
      </c>
      <c r="E7" s="89">
        <v>1.37</v>
      </c>
      <c r="F7" s="89">
        <v>1.42</v>
      </c>
      <c r="G7" s="89">
        <v>1.47</v>
      </c>
      <c r="H7" s="89">
        <v>1.53</v>
      </c>
      <c r="I7" s="89">
        <v>1.59</v>
      </c>
      <c r="J7" s="89">
        <v>1.66</v>
      </c>
      <c r="K7" s="89">
        <v>1.72</v>
      </c>
      <c r="L7" s="89">
        <v>1.79</v>
      </c>
      <c r="M7" s="90">
        <v>1.86</v>
      </c>
    </row>
    <row r="8" spans="1:13" ht="17.45" customHeight="1" thickBot="1">
      <c r="A8" s="91">
        <f t="shared" ref="A8:A13" si="1">A7+1</f>
        <v>2019</v>
      </c>
      <c r="B8" s="86">
        <v>1.08</v>
      </c>
      <c r="C8" s="86">
        <v>1.1200000000000001</v>
      </c>
      <c r="D8" s="86">
        <v>1.1299999999999999</v>
      </c>
      <c r="E8" s="86">
        <v>1.1499999999999999</v>
      </c>
      <c r="F8" s="86">
        <v>1.19</v>
      </c>
      <c r="G8" s="86">
        <v>1.24</v>
      </c>
      <c r="H8" s="86">
        <v>1.29</v>
      </c>
      <c r="I8" s="86">
        <v>1.34</v>
      </c>
      <c r="J8" s="86">
        <v>1.39</v>
      </c>
      <c r="K8" s="86">
        <v>1.45</v>
      </c>
      <c r="L8" s="86">
        <v>1.51</v>
      </c>
      <c r="M8" s="87">
        <v>1.57</v>
      </c>
    </row>
    <row r="9" spans="1:13" ht="17.45" customHeight="1" thickBot="1">
      <c r="A9" s="92">
        <f t="shared" si="1"/>
        <v>2020</v>
      </c>
      <c r="B9" s="89">
        <v>1.02</v>
      </c>
      <c r="C9" s="89">
        <v>1.06</v>
      </c>
      <c r="D9" s="89">
        <v>1.07</v>
      </c>
      <c r="E9" s="89">
        <v>1.0900000000000001</v>
      </c>
      <c r="F9" s="89">
        <v>1.1200000000000001</v>
      </c>
      <c r="G9" s="89">
        <v>1.17</v>
      </c>
      <c r="H9" s="89">
        <v>1.21</v>
      </c>
      <c r="I9" s="89">
        <v>1.26</v>
      </c>
      <c r="J9" s="89">
        <v>1.31</v>
      </c>
      <c r="K9" s="89">
        <v>1.37</v>
      </c>
      <c r="L9" s="89">
        <v>1.42</v>
      </c>
      <c r="M9" s="90">
        <v>1.48</v>
      </c>
    </row>
    <row r="10" spans="1:13" ht="17.45" customHeight="1" thickBot="1">
      <c r="A10" s="91">
        <f t="shared" si="1"/>
        <v>2021</v>
      </c>
      <c r="B10" s="86">
        <v>1.1299999999999999</v>
      </c>
      <c r="C10" s="86">
        <v>1.18</v>
      </c>
      <c r="D10" s="86">
        <v>1.19</v>
      </c>
      <c r="E10" s="86">
        <v>1.21</v>
      </c>
      <c r="F10" s="86">
        <v>1.25</v>
      </c>
      <c r="G10" s="86">
        <v>1.3</v>
      </c>
      <c r="H10" s="86">
        <v>1.35</v>
      </c>
      <c r="I10" s="86">
        <v>1.4</v>
      </c>
      <c r="J10" s="86">
        <v>1.46</v>
      </c>
      <c r="K10" s="86">
        <v>1.52</v>
      </c>
      <c r="L10" s="86">
        <v>1.58</v>
      </c>
      <c r="M10" s="87">
        <v>1.64</v>
      </c>
    </row>
    <row r="11" spans="1:13" ht="17.45" customHeight="1" thickBot="1">
      <c r="A11" s="93">
        <f t="shared" si="1"/>
        <v>2022</v>
      </c>
      <c r="B11" s="94" t="s">
        <v>31</v>
      </c>
      <c r="C11" s="94">
        <v>1.04</v>
      </c>
      <c r="D11" s="94">
        <v>1.05</v>
      </c>
      <c r="E11" s="94">
        <v>1.07</v>
      </c>
      <c r="F11" s="94">
        <v>1.1000000000000001</v>
      </c>
      <c r="G11" s="94">
        <v>1.1499999999999999</v>
      </c>
      <c r="H11" s="94">
        <v>1.19</v>
      </c>
      <c r="I11" s="94">
        <v>1.24</v>
      </c>
      <c r="J11" s="94">
        <v>1.29</v>
      </c>
      <c r="K11" s="94">
        <v>1.34</v>
      </c>
      <c r="L11" s="94">
        <v>1.4</v>
      </c>
      <c r="M11" s="95">
        <v>1.45</v>
      </c>
    </row>
    <row r="12" spans="1:13" ht="25.9" customHeight="1" thickBot="1">
      <c r="A12" s="427">
        <f t="shared" si="1"/>
        <v>2023</v>
      </c>
      <c r="B12" s="86" t="s">
        <v>31</v>
      </c>
      <c r="C12" s="86" t="s">
        <v>31</v>
      </c>
      <c r="D12" s="86">
        <v>1.01</v>
      </c>
      <c r="E12" s="86">
        <v>1.03</v>
      </c>
      <c r="F12" s="86">
        <v>1.06</v>
      </c>
      <c r="G12" s="86">
        <v>1.1000000000000001</v>
      </c>
      <c r="H12" s="86">
        <v>1.1499999999999999</v>
      </c>
      <c r="I12" s="86">
        <v>1.19</v>
      </c>
      <c r="J12" s="86">
        <v>1.24</v>
      </c>
      <c r="K12" s="86">
        <v>1.29</v>
      </c>
      <c r="L12" s="86">
        <v>1.34</v>
      </c>
      <c r="M12" s="87">
        <v>1.4</v>
      </c>
    </row>
    <row r="13" spans="1:13" s="96" customFormat="1" ht="16.5" customHeight="1" thickBot="1">
      <c r="A13" s="428">
        <f t="shared" si="1"/>
        <v>2024</v>
      </c>
      <c r="B13" s="94" t="s">
        <v>31</v>
      </c>
      <c r="C13" s="94" t="s">
        <v>31</v>
      </c>
      <c r="D13" s="94" t="s">
        <v>31</v>
      </c>
      <c r="E13" s="94">
        <v>1.02</v>
      </c>
      <c r="F13" s="94">
        <v>1.05</v>
      </c>
      <c r="G13" s="94">
        <v>1.0900000000000001</v>
      </c>
      <c r="H13" s="94">
        <v>1.1399999999999999</v>
      </c>
      <c r="I13" s="94">
        <v>1.18</v>
      </c>
      <c r="J13" s="94">
        <v>1.23</v>
      </c>
      <c r="K13" s="94">
        <v>1.28</v>
      </c>
      <c r="L13" s="94">
        <v>1.33</v>
      </c>
      <c r="M13" s="95">
        <v>1.38</v>
      </c>
    </row>
    <row r="14" spans="1:13" s="96" customFormat="1" ht="16.5" customHeight="1">
      <c r="A14" s="430"/>
      <c r="B14" s="431"/>
      <c r="C14" s="431"/>
      <c r="D14" s="431"/>
      <c r="E14" s="431"/>
      <c r="F14" s="431"/>
      <c r="G14" s="431"/>
      <c r="H14" s="431"/>
      <c r="I14" s="431"/>
      <c r="J14" s="431"/>
      <c r="K14" s="431"/>
      <c r="L14" s="431"/>
      <c r="M14" s="431"/>
    </row>
    <row r="15" spans="1:13" ht="20.100000000000001" customHeight="1">
      <c r="L15" s="404" t="s">
        <v>213</v>
      </c>
      <c r="M15" s="429">
        <v>44865</v>
      </c>
    </row>
    <row r="16" spans="1:13" ht="70.5" customHeight="1">
      <c r="A16" s="568" t="str">
        <f>"How To Use This Table: Each row allows an estimator to escalate a historical/current project to any future year. For instance, given a past project priced in the "&amp;TEXT($A$9,"0000")&amp;" time frame, to approximate how much similar work would cost a decade later in "&amp;TEXT($J$4,"0000")&amp;", just go down to the "&amp;TEXT($A$9,"0000")&amp;" row and scan across to the "&amp;TEXT($J$4,"0000")&amp;" column to get a multiplying factor of "&amp;TEXT($J$9,"0.00")&amp;". The "&amp;TEXT($B$4,"0000")&amp;" column is the only one based on actual Construction Cost Indexes (CCI); all the rest are forecasts."</f>
        <v>How To Use This Table: Each row allows an estimator to escalate a historical/current project to any future year. For instance, given a past project priced in the 2020 time frame, to approximate how much similar work would cost a decade later in 2030, just go down to the 2020 row and scan across to the 2030 column to get a multiplying factor of 1.31. The 2022 column is the only one based on actual Construction Cost Indexes (CCI); all the rest are forecasts.</v>
      </c>
      <c r="B16" s="568"/>
      <c r="C16" s="568"/>
      <c r="D16" s="568"/>
      <c r="E16" s="568"/>
      <c r="F16" s="568"/>
      <c r="G16" s="568"/>
      <c r="H16" s="568"/>
      <c r="I16" s="568"/>
      <c r="J16" s="568"/>
      <c r="K16" s="568"/>
      <c r="L16" s="568"/>
      <c r="M16" s="568"/>
    </row>
    <row r="17" spans="1:13" ht="38.450000000000003" customHeight="1">
      <c r="A17" s="24" t="s">
        <v>34</v>
      </c>
      <c r="B17" s="2"/>
      <c r="C17" s="2"/>
      <c r="D17" s="2"/>
      <c r="E17" s="2"/>
      <c r="F17" s="2"/>
      <c r="G17" s="2"/>
      <c r="H17" s="2"/>
      <c r="I17" s="2"/>
      <c r="J17" s="416" t="s">
        <v>193</v>
      </c>
      <c r="K17" s="2"/>
      <c r="L17" s="2"/>
      <c r="M17" s="2"/>
    </row>
    <row r="18" spans="1:13" ht="11.45" customHeight="1">
      <c r="A18" s="2"/>
      <c r="B18" s="2"/>
      <c r="C18" s="2"/>
      <c r="D18" s="2"/>
      <c r="E18" s="2"/>
      <c r="F18" s="2"/>
      <c r="G18" s="2"/>
      <c r="H18" s="2"/>
      <c r="I18" s="2"/>
      <c r="J18" s="2"/>
      <c r="K18" s="2"/>
      <c r="L18" s="2"/>
      <c r="M18" s="2"/>
    </row>
    <row r="19" spans="1:13" ht="15.75" thickBot="1">
      <c r="A19" s="97"/>
      <c r="B19" s="26"/>
      <c r="C19" s="26" t="s">
        <v>201</v>
      </c>
      <c r="D19" s="26"/>
      <c r="E19" s="26" t="s">
        <v>202</v>
      </c>
      <c r="F19" s="26"/>
      <c r="G19" s="26"/>
      <c r="H19" s="2"/>
      <c r="I19" s="2"/>
      <c r="J19" s="2"/>
      <c r="K19" s="2"/>
      <c r="L19" s="2"/>
      <c r="M19" s="2"/>
    </row>
    <row r="20" spans="1:13" ht="15.75" thickBot="1">
      <c r="A20" s="25" t="s">
        <v>200</v>
      </c>
      <c r="B20" s="38"/>
      <c r="C20" s="37">
        <f>'TPCE Template'!M3</f>
        <v>46779</v>
      </c>
      <c r="D20" s="19"/>
      <c r="E20" s="37">
        <f>'TPCE Template'!M4</f>
        <v>46934</v>
      </c>
      <c r="F20" s="36"/>
      <c r="G20" s="36"/>
      <c r="H20" s="2"/>
      <c r="I20" s="2"/>
      <c r="J20" s="2"/>
      <c r="K20" s="2"/>
      <c r="L20" s="2"/>
      <c r="M20" s="2"/>
    </row>
    <row r="21" spans="1:13" ht="26.25">
      <c r="A21" s="98">
        <v>2024</v>
      </c>
      <c r="B21" s="28"/>
      <c r="C21" s="27">
        <f>YEAR(DATE(YEAR(C20),MONTH(C20)+6,1))</f>
        <v>2028</v>
      </c>
      <c r="D21" s="28"/>
      <c r="E21" s="27">
        <f>YEAR(DATE(YEAR(E20),MONTH(E20)+6,1))</f>
        <v>2028</v>
      </c>
      <c r="F21" s="28"/>
      <c r="G21" s="28"/>
      <c r="H21" s="28"/>
      <c r="I21" s="28"/>
      <c r="J21" s="417" t="s">
        <v>207</v>
      </c>
      <c r="K21" s="28"/>
      <c r="L21" s="28"/>
      <c r="M21" s="28"/>
    </row>
    <row r="22" spans="1:13" ht="10.15" customHeight="1">
      <c r="A22" s="2"/>
      <c r="B22" s="2"/>
      <c r="C22" s="2"/>
      <c r="D22" s="2"/>
      <c r="E22" s="2"/>
      <c r="F22" s="2"/>
      <c r="G22" s="2"/>
      <c r="H22" s="2"/>
      <c r="I22" s="2"/>
      <c r="J22" s="2"/>
      <c r="K22" s="2"/>
      <c r="L22" s="2"/>
      <c r="M22" s="2"/>
    </row>
    <row r="23" spans="1:13" ht="23.25">
      <c r="A23" s="29" t="s">
        <v>35</v>
      </c>
      <c r="B23" s="30"/>
      <c r="C23" s="30"/>
      <c r="D23" s="30"/>
      <c r="E23" s="30"/>
      <c r="F23" s="30"/>
      <c r="G23" s="30"/>
      <c r="H23" s="30"/>
      <c r="I23" s="30"/>
      <c r="J23" s="30"/>
      <c r="K23" s="30"/>
      <c r="L23" s="30"/>
      <c r="M23" s="30"/>
    </row>
    <row r="24" spans="1:13" ht="11.45" customHeight="1">
      <c r="A24" s="30"/>
      <c r="B24" s="30"/>
      <c r="C24" s="30"/>
      <c r="D24" s="30"/>
      <c r="E24" s="30"/>
      <c r="F24" s="30"/>
      <c r="G24" s="30"/>
      <c r="H24" s="30"/>
      <c r="I24" s="30"/>
      <c r="J24" s="30"/>
      <c r="K24" s="30"/>
      <c r="L24" s="30"/>
      <c r="M24" s="30"/>
    </row>
    <row r="25" spans="1:13" ht="23.25">
      <c r="A25" s="31">
        <v>1.1399999999999999</v>
      </c>
      <c r="B25" s="30">
        <f>C21</f>
        <v>2028</v>
      </c>
      <c r="C25" s="30"/>
      <c r="D25" s="32" t="s">
        <v>36</v>
      </c>
      <c r="E25" s="30"/>
      <c r="F25" s="30"/>
      <c r="G25" s="30"/>
      <c r="H25" s="30"/>
      <c r="I25" s="30"/>
      <c r="J25" s="30"/>
      <c r="K25" s="30"/>
      <c r="L25" s="30"/>
      <c r="M25" s="30"/>
    </row>
    <row r="26" spans="1:13" ht="23.25">
      <c r="A26" s="31" t="str">
        <f t="shared" ref="A26:A31" si="2">IFERROR(VLOOKUP($A$21,$A$1:$M$12,(B26-2020),FALSE),"")</f>
        <v/>
      </c>
      <c r="B26" s="30" t="str">
        <f>IF(B25+1&lt;=$E$21,B25+1,"")</f>
        <v/>
      </c>
      <c r="C26" s="30"/>
      <c r="D26" s="32" t="s">
        <v>37</v>
      </c>
      <c r="E26" s="30"/>
      <c r="F26" s="30"/>
      <c r="G26" s="30"/>
      <c r="H26" s="30"/>
      <c r="I26" s="30"/>
      <c r="J26" s="30"/>
      <c r="K26" s="30"/>
      <c r="L26" s="30"/>
      <c r="M26" s="30"/>
    </row>
    <row r="27" spans="1:13" ht="23.25">
      <c r="A27" s="31" t="str">
        <f t="shared" si="2"/>
        <v/>
      </c>
      <c r="B27" s="30" t="str">
        <f>IF(B25+2&lt;=$E$21,B25+2,"")</f>
        <v/>
      </c>
      <c r="C27" s="30"/>
      <c r="D27" s="32" t="s">
        <v>38</v>
      </c>
      <c r="E27" s="30"/>
      <c r="F27" s="30"/>
      <c r="G27" s="30"/>
      <c r="H27" s="30"/>
      <c r="I27" s="30"/>
      <c r="J27" s="30"/>
      <c r="K27" s="30"/>
      <c r="L27" s="30"/>
      <c r="M27" s="30"/>
    </row>
    <row r="28" spans="1:13" ht="23.25">
      <c r="A28" s="31" t="str">
        <f t="shared" si="2"/>
        <v/>
      </c>
      <c r="B28" s="30" t="str">
        <f>IF(B25+3&lt;=$E$21,B25+3,"")</f>
        <v/>
      </c>
      <c r="C28" s="30"/>
      <c r="D28" s="32" t="s">
        <v>39</v>
      </c>
      <c r="E28" s="30"/>
      <c r="F28" s="30"/>
      <c r="G28" s="30"/>
      <c r="H28" s="30"/>
      <c r="I28" s="30"/>
      <c r="J28" s="30"/>
      <c r="K28" s="30"/>
      <c r="L28" s="30"/>
      <c r="M28" s="30"/>
    </row>
    <row r="29" spans="1:13" ht="23.25">
      <c r="A29" s="31" t="str">
        <f t="shared" si="2"/>
        <v/>
      </c>
      <c r="B29" s="30" t="str">
        <f>IF(B25+4&lt;=$E$21,B25+4,"")</f>
        <v/>
      </c>
      <c r="C29" s="30"/>
      <c r="D29" s="32" t="s">
        <v>40</v>
      </c>
      <c r="E29" s="30"/>
      <c r="F29" s="30"/>
      <c r="G29" s="30"/>
      <c r="H29" s="30"/>
      <c r="I29" s="30"/>
      <c r="J29" s="30"/>
      <c r="K29" s="30"/>
      <c r="L29" s="30"/>
      <c r="M29" s="30"/>
    </row>
    <row r="30" spans="1:13" ht="23.25">
      <c r="A30" s="31" t="str">
        <f t="shared" si="2"/>
        <v/>
      </c>
      <c r="B30" s="30" t="str">
        <f>IF(B25+5&lt;=$E$21,B25+5,"")</f>
        <v/>
      </c>
      <c r="C30" s="30"/>
      <c r="D30" s="32" t="s">
        <v>41</v>
      </c>
      <c r="E30" s="30"/>
      <c r="F30" s="30"/>
      <c r="G30" s="30"/>
      <c r="H30" s="30"/>
      <c r="I30" s="30"/>
      <c r="J30" s="30"/>
      <c r="K30" s="30"/>
      <c r="L30" s="30"/>
      <c r="M30" s="30"/>
    </row>
    <row r="31" spans="1:13" ht="23.25">
      <c r="A31" s="31" t="str">
        <f t="shared" si="2"/>
        <v/>
      </c>
      <c r="B31" s="30" t="str">
        <f>IF(B25+6&lt;=$E$21,B25+6,"")</f>
        <v/>
      </c>
      <c r="C31" s="30"/>
      <c r="D31" s="32" t="s">
        <v>42</v>
      </c>
      <c r="E31" s="30"/>
      <c r="F31" s="30"/>
      <c r="G31" s="30"/>
      <c r="H31" s="30"/>
      <c r="I31" s="30"/>
      <c r="J31" s="30"/>
      <c r="K31" s="30"/>
      <c r="L31" s="30"/>
      <c r="M31" s="30"/>
    </row>
    <row r="32" spans="1:13" ht="10.9" customHeight="1">
      <c r="A32" s="30"/>
      <c r="B32" s="30"/>
      <c r="C32" s="30"/>
      <c r="D32" s="30"/>
      <c r="E32" s="30"/>
      <c r="F32" s="30"/>
      <c r="G32" s="30"/>
      <c r="H32" s="30"/>
      <c r="I32" s="30"/>
      <c r="J32" s="30"/>
      <c r="K32" s="30"/>
      <c r="L32" s="30"/>
      <c r="M32" s="30"/>
    </row>
    <row r="33" spans="1:13" ht="23.25">
      <c r="A33" s="33">
        <f>SUM(A25:A32)</f>
        <v>1.1399999999999999</v>
      </c>
      <c r="B33" s="32" t="s">
        <v>43</v>
      </c>
      <c r="C33" s="30"/>
      <c r="D33" s="30"/>
      <c r="E33" s="30"/>
      <c r="F33" s="30"/>
      <c r="G33" s="30"/>
      <c r="H33" s="30"/>
      <c r="I33" s="30"/>
      <c r="J33" s="30"/>
      <c r="K33" s="30"/>
      <c r="L33" s="30"/>
      <c r="M33" s="30"/>
    </row>
    <row r="34" spans="1:13" ht="12.6" customHeight="1">
      <c r="A34" s="30"/>
      <c r="B34" s="32"/>
      <c r="C34" s="30"/>
      <c r="D34" s="30"/>
      <c r="E34" s="30"/>
      <c r="F34" s="30"/>
      <c r="G34" s="30"/>
      <c r="H34" s="30"/>
      <c r="I34" s="30"/>
      <c r="J34" s="30"/>
      <c r="K34" s="30"/>
      <c r="L34" s="30"/>
      <c r="M34" s="30"/>
    </row>
    <row r="35" spans="1:13" ht="23.25">
      <c r="A35" s="34">
        <f>COUNT(A25:A31)</f>
        <v>1</v>
      </c>
      <c r="B35" s="32" t="s">
        <v>44</v>
      </c>
      <c r="C35" s="30"/>
      <c r="D35" s="30"/>
      <c r="E35" s="30"/>
      <c r="F35" s="30"/>
      <c r="G35" s="30"/>
      <c r="H35" s="30"/>
      <c r="I35" s="30"/>
      <c r="J35" s="30"/>
      <c r="K35" s="30"/>
      <c r="L35" s="30"/>
      <c r="M35" s="30"/>
    </row>
    <row r="36" spans="1:13" ht="13.9" customHeight="1">
      <c r="A36" s="30"/>
      <c r="B36" s="30"/>
      <c r="C36" s="30"/>
      <c r="D36" s="30"/>
      <c r="E36" s="30"/>
      <c r="F36" s="30"/>
      <c r="G36" s="30"/>
      <c r="H36" s="30"/>
      <c r="I36" s="30"/>
      <c r="J36" s="30"/>
      <c r="K36" s="30"/>
      <c r="L36" s="30"/>
      <c r="M36" s="30"/>
    </row>
    <row r="37" spans="1:13" ht="33.75">
      <c r="A37" s="391">
        <f>IF(A35 = 0,0,A33/A35)</f>
        <v>1.1399999999999999</v>
      </c>
      <c r="B37" s="35" t="s">
        <v>192</v>
      </c>
      <c r="C37" s="30"/>
      <c r="D37" s="30"/>
      <c r="E37" s="30"/>
      <c r="F37" s="30"/>
      <c r="G37" s="30"/>
      <c r="H37" s="30"/>
      <c r="I37" s="30"/>
      <c r="J37" s="30"/>
      <c r="K37" s="30"/>
      <c r="L37" s="30"/>
      <c r="M37" s="30"/>
    </row>
    <row r="39" spans="1:13" ht="218.25" customHeight="1">
      <c r="A39" s="569" t="s">
        <v>208</v>
      </c>
      <c r="B39" s="570"/>
      <c r="C39" s="570"/>
      <c r="D39" s="570"/>
      <c r="E39" s="570"/>
      <c r="F39" s="570"/>
      <c r="G39" s="570"/>
      <c r="H39" s="570"/>
      <c r="I39" s="570"/>
      <c r="J39" s="570"/>
      <c r="K39" s="570"/>
    </row>
    <row r="41" spans="1:13" ht="33" customHeight="1">
      <c r="A41" s="405" t="s">
        <v>197</v>
      </c>
      <c r="B41" s="408"/>
      <c r="C41" s="406"/>
      <c r="D41" s="406"/>
      <c r="E41" s="406"/>
      <c r="F41" s="406"/>
      <c r="G41" s="406"/>
      <c r="H41" s="406"/>
      <c r="I41" s="406"/>
      <c r="J41" s="406"/>
      <c r="K41" s="407"/>
      <c r="L41" s="80" t="s">
        <v>170</v>
      </c>
      <c r="M41" s="419" t="s">
        <v>198</v>
      </c>
    </row>
    <row r="42" spans="1:13" ht="15">
      <c r="B42" s="418" t="s">
        <v>195</v>
      </c>
    </row>
    <row r="43" spans="1:13" ht="15">
      <c r="B43" s="418" t="s">
        <v>194</v>
      </c>
    </row>
  </sheetData>
  <mergeCells count="5">
    <mergeCell ref="A1:M1"/>
    <mergeCell ref="A3:A4"/>
    <mergeCell ref="B3:M3"/>
    <mergeCell ref="A16:M16"/>
    <mergeCell ref="A39:K39"/>
  </mergeCells>
  <printOptions horizontalCentered="1" verticalCentered="1"/>
  <pageMargins left="0.2" right="0.2" top="0.25" bottom="0.25" header="0.3" footer="0.3"/>
  <pageSetup paperSize="17"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22"/>
  <sheetViews>
    <sheetView workbookViewId="0">
      <selection activeCell="G22" sqref="G22:L22"/>
    </sheetView>
  </sheetViews>
  <sheetFormatPr defaultColWidth="8.85546875" defaultRowHeight="20.25"/>
  <cols>
    <col min="1" max="1" width="22.85546875" style="39" customWidth="1"/>
    <col min="2" max="2" width="10.7109375" style="39" customWidth="1"/>
    <col min="3" max="3" width="21.140625" style="39" customWidth="1"/>
    <col min="4" max="4" width="4.7109375" style="39" customWidth="1"/>
    <col min="5" max="5" width="21.140625" style="39" customWidth="1"/>
    <col min="6" max="6" width="5.85546875" style="39" customWidth="1"/>
    <col min="7" max="7" width="20.5703125" style="39" customWidth="1"/>
    <col min="8" max="8" width="6" style="39" customWidth="1"/>
    <col min="9" max="9" width="24.140625" style="39" customWidth="1"/>
    <col min="10" max="10" width="5.42578125" style="39" customWidth="1"/>
    <col min="11" max="11" width="27.5703125" style="39" customWidth="1"/>
    <col min="12" max="16384" width="8.85546875" style="39"/>
  </cols>
  <sheetData>
    <row r="1" spans="1:15" ht="120" customHeight="1">
      <c r="A1" s="575" t="s">
        <v>190</v>
      </c>
      <c r="B1" s="576"/>
      <c r="C1" s="576"/>
      <c r="D1" s="576"/>
      <c r="E1" s="576"/>
      <c r="F1" s="576"/>
      <c r="G1" s="576"/>
      <c r="H1" s="576"/>
      <c r="I1" s="576"/>
      <c r="J1" s="576"/>
      <c r="K1" s="576"/>
      <c r="L1" s="576"/>
      <c r="M1" s="576"/>
      <c r="N1" s="576"/>
      <c r="O1" s="576"/>
    </row>
    <row r="2" spans="1:15" ht="52.9" customHeight="1">
      <c r="A2" s="40" t="s">
        <v>70</v>
      </c>
      <c r="I2" s="103" t="s">
        <v>15</v>
      </c>
      <c r="J2" s="104"/>
      <c r="K2" s="403" t="str">
        <f>'TPCE Template'!F5</f>
        <v>DISTRICT WIDE SNOW FENCING (LIVING AND STRUCTURAL) VARIOUS LOCATIONS ALONG TH 94</v>
      </c>
    </row>
    <row r="3" spans="1:15" ht="22.9" customHeight="1">
      <c r="I3" s="103" t="s">
        <v>185</v>
      </c>
      <c r="J3" s="104"/>
      <c r="K3" s="402">
        <f>'TPCE Template'!I3</f>
        <v>45137</v>
      </c>
    </row>
    <row r="4" spans="1:15" ht="22.9" customHeight="1">
      <c r="I4" s="103" t="s">
        <v>72</v>
      </c>
      <c r="J4" s="104"/>
      <c r="K4" s="403" t="str">
        <f>'TPCE Template'!D3</f>
        <v>8824-239</v>
      </c>
    </row>
    <row r="5" spans="1:15" ht="22.9" customHeight="1">
      <c r="I5" s="103" t="s">
        <v>71</v>
      </c>
      <c r="J5" s="104"/>
      <c r="K5" s="403" t="str">
        <f>'TPCE Template'!F3</f>
        <v>I 94</v>
      </c>
    </row>
    <row r="6" spans="1:15" ht="33.75">
      <c r="A6" s="41" t="s">
        <v>46</v>
      </c>
      <c r="B6" s="42"/>
      <c r="C6" s="42"/>
      <c r="D6" s="42"/>
      <c r="E6" s="42"/>
      <c r="F6" s="42"/>
      <c r="G6" s="42"/>
      <c r="H6" s="42"/>
      <c r="I6" s="105"/>
      <c r="J6" s="42"/>
      <c r="K6" s="106"/>
      <c r="L6" s="42"/>
    </row>
    <row r="7" spans="1:15" ht="18" customHeight="1">
      <c r="A7" s="43"/>
      <c r="B7" s="44"/>
      <c r="C7" s="44"/>
      <c r="D7" s="44"/>
      <c r="E7" s="44"/>
      <c r="F7" s="44"/>
      <c r="G7" s="44"/>
      <c r="H7" s="44"/>
      <c r="I7" s="44"/>
      <c r="J7" s="44"/>
      <c r="K7" s="44"/>
      <c r="L7" s="44"/>
    </row>
    <row r="8" spans="1:15" s="101" customFormat="1" ht="40.5">
      <c r="A8" s="99" t="s">
        <v>69</v>
      </c>
      <c r="B8" s="100"/>
      <c r="C8" s="100" t="s">
        <v>50</v>
      </c>
      <c r="E8" s="99" t="s">
        <v>187</v>
      </c>
      <c r="G8" s="99" t="s">
        <v>188</v>
      </c>
      <c r="I8" s="99" t="s">
        <v>212</v>
      </c>
      <c r="K8" s="99" t="s">
        <v>47</v>
      </c>
    </row>
    <row r="9" spans="1:15">
      <c r="A9" s="45">
        <f>'CHIMES Inflation Calculation'!A21</f>
        <v>2024</v>
      </c>
      <c r="C9" s="102" t="str">
        <f>'TPCE Template'!H4</f>
        <v>Scoping</v>
      </c>
      <c r="E9" s="46">
        <f>'TPCE Template'!M3</f>
        <v>46779</v>
      </c>
      <c r="F9" s="47"/>
      <c r="G9" s="46">
        <f>'TPCE Template'!M4</f>
        <v>46934</v>
      </c>
      <c r="I9" s="48">
        <f>'TPCE Template'!H18</f>
        <v>11322957.470000001</v>
      </c>
      <c r="J9" s="49"/>
      <c r="K9" s="48">
        <f>'TPCE Template'!I18</f>
        <v>12908171.515799999</v>
      </c>
    </row>
    <row r="10" spans="1:15" ht="27" customHeight="1">
      <c r="B10" s="387"/>
      <c r="C10" s="387"/>
      <c r="D10" s="387"/>
      <c r="E10" s="387"/>
      <c r="F10" s="387"/>
      <c r="G10" s="387"/>
      <c r="H10" s="388"/>
      <c r="I10" s="386" t="s">
        <v>167</v>
      </c>
      <c r="J10" s="111"/>
      <c r="K10" s="112">
        <f>'TPCE Template'!J115</f>
        <v>17170000</v>
      </c>
    </row>
    <row r="11" spans="1:15" ht="27.6" customHeight="1">
      <c r="A11" s="50" t="s">
        <v>48</v>
      </c>
    </row>
    <row r="12" spans="1:15" ht="27.6" customHeight="1">
      <c r="A12" s="39" t="s">
        <v>52</v>
      </c>
      <c r="E12" s="51">
        <f>'TPCE Template'!N18</f>
        <v>13000000</v>
      </c>
      <c r="G12" s="285" t="s">
        <v>51</v>
      </c>
    </row>
    <row r="13" spans="1:15" ht="27.6" customHeight="1">
      <c r="A13" s="39" t="s">
        <v>53</v>
      </c>
      <c r="E13" s="51">
        <f>'TPCE Template'!N25</f>
        <v>770000</v>
      </c>
      <c r="G13" s="285" t="s">
        <v>158</v>
      </c>
    </row>
    <row r="14" spans="1:15" ht="27.6" customHeight="1">
      <c r="A14" s="39" t="s">
        <v>63</v>
      </c>
      <c r="E14" s="51">
        <f>'TPCE Template'!N58</f>
        <v>0</v>
      </c>
      <c r="G14" s="285" t="s">
        <v>64</v>
      </c>
    </row>
    <row r="15" spans="1:15" ht="27.6" customHeight="1">
      <c r="A15" s="39" t="s">
        <v>54</v>
      </c>
      <c r="E15" s="51">
        <f>'TPCE Template'!N82</f>
        <v>900000</v>
      </c>
      <c r="G15" s="285" t="s">
        <v>186</v>
      </c>
    </row>
    <row r="16" spans="1:15" ht="27.6" customHeight="1">
      <c r="A16" s="39" t="s">
        <v>55</v>
      </c>
      <c r="E16" s="51">
        <f>'TPCE Template'!N89</f>
        <v>600000</v>
      </c>
      <c r="G16" s="285" t="s">
        <v>157</v>
      </c>
    </row>
    <row r="17" spans="1:24" ht="27.6" customHeight="1">
      <c r="A17" s="39" t="s">
        <v>56</v>
      </c>
      <c r="E17" s="51">
        <f>'TPCE Template'!N103</f>
        <v>1900000</v>
      </c>
      <c r="G17" s="286" t="s">
        <v>159</v>
      </c>
    </row>
    <row r="18" spans="1:24">
      <c r="A18" s="50"/>
      <c r="B18" s="50"/>
      <c r="C18" s="50"/>
      <c r="D18" s="50"/>
      <c r="E18" s="50"/>
      <c r="F18" s="50"/>
      <c r="G18" s="50"/>
      <c r="H18" s="50"/>
      <c r="I18" s="50"/>
      <c r="J18" s="50"/>
      <c r="K18" s="50"/>
      <c r="L18" s="50"/>
    </row>
    <row r="19" spans="1:24">
      <c r="A19" s="39" t="s">
        <v>204</v>
      </c>
      <c r="B19" s="50"/>
      <c r="C19" s="50"/>
      <c r="D19" s="50"/>
      <c r="E19" s="51">
        <f>'TPCE Template'!I111</f>
        <v>0</v>
      </c>
      <c r="F19" s="50"/>
      <c r="G19" s="50"/>
      <c r="H19" s="50"/>
      <c r="I19" s="50"/>
      <c r="J19" s="50"/>
      <c r="K19" s="50"/>
      <c r="L19" s="50"/>
    </row>
    <row r="20" spans="1:24" ht="27.6" customHeight="1">
      <c r="C20" s="52" t="s">
        <v>49</v>
      </c>
      <c r="E20" s="51">
        <f>SUM(E12:E19)</f>
        <v>17170000</v>
      </c>
      <c r="G20" s="285" t="s">
        <v>189</v>
      </c>
    </row>
    <row r="21" spans="1:24">
      <c r="G21" s="571"/>
      <c r="H21" s="572"/>
      <c r="I21" s="572"/>
      <c r="J21" s="572"/>
      <c r="K21" s="572"/>
      <c r="L21" s="572"/>
      <c r="M21" s="572"/>
      <c r="N21" s="572"/>
      <c r="O21" s="572"/>
      <c r="P21" s="572"/>
      <c r="Q21" s="572"/>
      <c r="R21" s="572"/>
      <c r="S21" s="572"/>
      <c r="T21" s="572"/>
      <c r="U21" s="572"/>
      <c r="V21" s="572"/>
      <c r="W21" s="572"/>
      <c r="X21" s="572"/>
    </row>
    <row r="22" spans="1:24" ht="141" customHeight="1">
      <c r="A22" s="39" t="s">
        <v>205</v>
      </c>
      <c r="B22" s="80"/>
      <c r="E22" s="409">
        <f>'CHIMES Inflation Calculation'!B41</f>
        <v>0</v>
      </c>
      <c r="G22" s="573" t="s">
        <v>191</v>
      </c>
      <c r="H22" s="574"/>
      <c r="I22" s="574"/>
      <c r="J22" s="574"/>
      <c r="K22" s="574"/>
      <c r="L22" s="574"/>
    </row>
  </sheetData>
  <mergeCells count="3">
    <mergeCell ref="G21:X21"/>
    <mergeCell ref="G22:L22"/>
    <mergeCell ref="A1:O1"/>
  </mergeCells>
  <pageMargins left="0.2" right="0.2" top="0.25" bottom="0.25" header="0" footer="0"/>
  <pageSetup paperSize="17"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D7A6E-F7AB-4DFC-A002-1C51BBB09E9A}">
  <dimension ref="A1:K17"/>
  <sheetViews>
    <sheetView topLeftCell="E1" workbookViewId="0">
      <selection activeCell="J4" sqref="J4"/>
    </sheetView>
  </sheetViews>
  <sheetFormatPr defaultRowHeight="12.75"/>
  <cols>
    <col min="1" max="1" width="35.28515625" bestFit="1" customWidth="1"/>
    <col min="2" max="2" width="53.5703125" customWidth="1"/>
    <col min="3" max="3" width="49.140625" customWidth="1"/>
    <col min="4" max="5" width="49.140625" bestFit="1" customWidth="1"/>
    <col min="6" max="6" width="38.85546875" bestFit="1" customWidth="1"/>
    <col min="7" max="7" width="27.140625" bestFit="1" customWidth="1"/>
    <col min="8" max="9" width="29.140625" bestFit="1" customWidth="1"/>
    <col min="10" max="10" width="39.7109375" bestFit="1" customWidth="1"/>
    <col min="11" max="11" width="21.7109375" bestFit="1" customWidth="1"/>
  </cols>
  <sheetData>
    <row r="1" spans="1:11" ht="15">
      <c r="A1" s="410" t="s">
        <v>68</v>
      </c>
      <c r="B1" s="410" t="s">
        <v>85</v>
      </c>
      <c r="C1" s="410" t="s">
        <v>87</v>
      </c>
      <c r="D1" s="577" t="s">
        <v>196</v>
      </c>
      <c r="E1" s="578"/>
      <c r="F1" s="579"/>
      <c r="G1" s="410" t="s">
        <v>127</v>
      </c>
      <c r="H1" s="411" t="s">
        <v>128</v>
      </c>
      <c r="I1" s="411" t="s">
        <v>130</v>
      </c>
      <c r="J1" s="410" t="s">
        <v>129</v>
      </c>
      <c r="K1" s="252" t="s">
        <v>151</v>
      </c>
    </row>
    <row r="2" spans="1:11" ht="15.75" thickBot="1">
      <c r="A2" s="127" t="s">
        <v>76</v>
      </c>
      <c r="B2" s="127" t="s">
        <v>94</v>
      </c>
      <c r="C2" s="127" t="s">
        <v>114</v>
      </c>
      <c r="D2" s="250" t="s">
        <v>111</v>
      </c>
      <c r="E2" s="251" t="s">
        <v>112</v>
      </c>
      <c r="F2" s="252" t="s">
        <v>113</v>
      </c>
      <c r="G2" t="s">
        <v>8</v>
      </c>
      <c r="H2" t="s">
        <v>6</v>
      </c>
      <c r="I2" t="s">
        <v>1</v>
      </c>
      <c r="J2" s="127" t="s">
        <v>142</v>
      </c>
      <c r="K2" s="268" t="s">
        <v>145</v>
      </c>
    </row>
    <row r="3" spans="1:11" ht="15">
      <c r="A3" s="127" t="s">
        <v>77</v>
      </c>
      <c r="B3" s="166" t="s">
        <v>95</v>
      </c>
      <c r="C3" s="127" t="s">
        <v>115</v>
      </c>
      <c r="D3" s="279" t="s">
        <v>116</v>
      </c>
      <c r="E3" s="279" t="s">
        <v>116</v>
      </c>
      <c r="F3" s="279" t="s">
        <v>116</v>
      </c>
      <c r="G3" t="s">
        <v>25</v>
      </c>
      <c r="H3" t="s">
        <v>5</v>
      </c>
      <c r="I3" t="s">
        <v>2</v>
      </c>
      <c r="J3" s="127" t="s">
        <v>141</v>
      </c>
      <c r="K3" s="268" t="s">
        <v>146</v>
      </c>
    </row>
    <row r="4" spans="1:11" ht="15">
      <c r="A4" s="127" t="s">
        <v>98</v>
      </c>
      <c r="B4" s="166" t="s">
        <v>96</v>
      </c>
      <c r="C4" s="127" t="s">
        <v>89</v>
      </c>
      <c r="D4" s="280" t="s">
        <v>117</v>
      </c>
      <c r="E4" s="280" t="s">
        <v>117</v>
      </c>
      <c r="F4" s="280" t="s">
        <v>117</v>
      </c>
      <c r="G4" t="s">
        <v>4</v>
      </c>
      <c r="J4" s="127" t="s">
        <v>220</v>
      </c>
      <c r="K4" s="268" t="s">
        <v>147</v>
      </c>
    </row>
    <row r="5" spans="1:11" ht="15">
      <c r="A5" s="127" t="s">
        <v>99</v>
      </c>
      <c r="B5" s="166" t="s">
        <v>97</v>
      </c>
      <c r="C5" s="127" t="s">
        <v>90</v>
      </c>
      <c r="D5" s="281" t="s">
        <v>118</v>
      </c>
      <c r="E5" s="280" t="s">
        <v>83</v>
      </c>
      <c r="F5" s="280" t="s">
        <v>119</v>
      </c>
      <c r="G5" t="s">
        <v>3</v>
      </c>
      <c r="J5" s="127" t="s">
        <v>143</v>
      </c>
      <c r="K5" s="268" t="s">
        <v>144</v>
      </c>
    </row>
    <row r="6" spans="1:11" ht="15">
      <c r="A6" s="127" t="s">
        <v>86</v>
      </c>
      <c r="B6" s="127" t="s">
        <v>91</v>
      </c>
      <c r="D6" s="281" t="s">
        <v>120</v>
      </c>
      <c r="E6" s="282" t="s">
        <v>84</v>
      </c>
      <c r="F6" s="280" t="s">
        <v>122</v>
      </c>
      <c r="G6" t="s">
        <v>24</v>
      </c>
      <c r="J6" s="127" t="s">
        <v>149</v>
      </c>
      <c r="K6" s="268" t="s">
        <v>148</v>
      </c>
    </row>
    <row r="7" spans="1:11">
      <c r="A7" s="127" t="s">
        <v>78</v>
      </c>
      <c r="B7" s="127" t="s">
        <v>92</v>
      </c>
      <c r="D7" s="282" t="s">
        <v>104</v>
      </c>
      <c r="E7" s="280" t="s">
        <v>65</v>
      </c>
      <c r="F7" s="280" t="s">
        <v>106</v>
      </c>
      <c r="G7" t="s">
        <v>5</v>
      </c>
      <c r="J7" s="127" t="s">
        <v>150</v>
      </c>
    </row>
    <row r="8" spans="1:11" ht="15">
      <c r="A8" s="127" t="s">
        <v>79</v>
      </c>
      <c r="B8" s="127" t="s">
        <v>93</v>
      </c>
      <c r="D8" s="280" t="s">
        <v>121</v>
      </c>
      <c r="E8" s="281" t="s">
        <v>120</v>
      </c>
      <c r="F8" s="282" t="s">
        <v>107</v>
      </c>
      <c r="G8" t="s">
        <v>65</v>
      </c>
      <c r="J8" s="268"/>
    </row>
    <row r="9" spans="1:11" ht="15">
      <c r="A9" s="127" t="s">
        <v>80</v>
      </c>
      <c r="D9" s="280" t="s">
        <v>122</v>
      </c>
      <c r="E9" s="281" t="s">
        <v>118</v>
      </c>
      <c r="F9" s="281" t="s">
        <v>120</v>
      </c>
      <c r="J9" s="268"/>
    </row>
    <row r="10" spans="1:11" ht="15">
      <c r="A10" s="127" t="s">
        <v>216</v>
      </c>
      <c r="D10" s="280" t="s">
        <v>106</v>
      </c>
      <c r="E10" s="280"/>
      <c r="F10" s="281" t="s">
        <v>118</v>
      </c>
      <c r="J10" s="268"/>
    </row>
    <row r="11" spans="1:11" ht="15">
      <c r="A11" s="127" t="s">
        <v>217</v>
      </c>
      <c r="D11" s="282" t="s">
        <v>107</v>
      </c>
      <c r="E11" s="282"/>
      <c r="F11" s="282"/>
      <c r="J11" s="268"/>
    </row>
    <row r="12" spans="1:11" ht="15.75" thickBot="1">
      <c r="A12" s="127" t="s">
        <v>218</v>
      </c>
      <c r="D12" s="283" t="s">
        <v>65</v>
      </c>
      <c r="E12" s="284"/>
      <c r="F12" s="284"/>
      <c r="J12" s="268"/>
    </row>
    <row r="13" spans="1:11">
      <c r="A13" s="127" t="s">
        <v>219</v>
      </c>
    </row>
    <row r="14" spans="1:11">
      <c r="A14" s="127" t="s">
        <v>81</v>
      </c>
    </row>
    <row r="15" spans="1:11" ht="15">
      <c r="D15" s="278"/>
    </row>
    <row r="16" spans="1:11" ht="15">
      <c r="D16" s="278"/>
    </row>
    <row r="17" spans="4:4" ht="15">
      <c r="D17" s="278"/>
    </row>
  </sheetData>
  <sortState xmlns:xlrd2="http://schemas.microsoft.com/office/spreadsheetml/2017/richdata2" ref="I2:I17">
    <sortCondition ref="I2:I17"/>
  </sortState>
  <mergeCells count="1">
    <mergeCell ref="D1:F1"/>
  </mergeCells>
  <pageMargins left="0.7" right="0.7" top="0.75" bottom="0.75" header="0.3" footer="0.3"/>
  <pageSetup orientation="portrait" horizontalDpi="4294967293"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The Purpose and Need of a TPCE</vt:lpstr>
      <vt:lpstr>TPCE Template</vt:lpstr>
      <vt:lpstr>CHIMES Inflation Calculation</vt:lpstr>
      <vt:lpstr>CHIMES TPCE Entry Form</vt:lpstr>
      <vt:lpstr>Lists for Dropdown Menus</vt:lpstr>
    </vt:vector>
  </TitlesOfParts>
  <Company>Minnesota Department of Transportation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 Thompson</dc:creator>
  <cp:lastModifiedBy>Christian Tunheim</cp:lastModifiedBy>
  <cp:lastPrinted>2023-05-05T16:26:10Z</cp:lastPrinted>
  <dcterms:created xsi:type="dcterms:W3CDTF">2008-10-13T12:24:30Z</dcterms:created>
  <dcterms:modified xsi:type="dcterms:W3CDTF">2023-08-03T15:03:54Z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