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Trans\Grant Applications\2023 Grants\MPDG\Sherburne US 169\Narrative\"/>
    </mc:Choice>
  </mc:AlternateContent>
  <xr:revisionPtr revIDLastSave="0" documentId="13_ncr:1_{0C720101-D8D8-4503-88AA-673841C57737}" xr6:coauthVersionLast="47" xr6:coauthVersionMax="47" xr10:uidLastSave="{00000000-0000-0000-0000-000000000000}"/>
  <bookViews>
    <workbookView xWindow="780" yWindow="780" windowWidth="37605" windowHeight="10170" xr2:uid="{39C12244-E893-4968-A15A-A6D5857B79B9}"/>
  </bookViews>
  <sheets>
    <sheet name="TH 169" sheetId="13" r:id="rId1"/>
    <sheet name="Sheet1" sheetId="1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3" l="1"/>
  <c r="E22" i="13"/>
  <c r="F19" i="13"/>
  <c r="H13" i="13"/>
  <c r="P15" i="13"/>
  <c r="P14" i="13"/>
  <c r="P13" i="13"/>
  <c r="P10" i="13"/>
  <c r="P9" i="13"/>
  <c r="P11" i="13"/>
  <c r="P16" i="13"/>
  <c r="J16" i="13"/>
  <c r="J11" i="13"/>
  <c r="T6" i="13"/>
  <c r="T8" i="13" s="1"/>
  <c r="U8" i="13"/>
  <c r="S8" i="13"/>
  <c r="H16" i="13"/>
  <c r="N16" i="13"/>
  <c r="L16" i="13"/>
  <c r="F16" i="13"/>
  <c r="D16" i="13"/>
  <c r="N11" i="13"/>
  <c r="L11" i="13"/>
  <c r="D11" i="13"/>
  <c r="F11" i="13"/>
  <c r="H11" i="13"/>
  <c r="I10" i="13" l="1"/>
  <c r="K10" i="13"/>
  <c r="K9" i="13"/>
  <c r="K11" i="13"/>
  <c r="E10" i="13"/>
  <c r="G10" i="13"/>
  <c r="M10" i="13"/>
  <c r="O10" i="13"/>
  <c r="O11" i="13"/>
  <c r="O9" i="13"/>
  <c r="M11" i="13"/>
  <c r="M9" i="13"/>
  <c r="I9" i="13"/>
  <c r="G11" i="13"/>
  <c r="G9" i="13"/>
  <c r="E11" i="13"/>
  <c r="E9" i="13"/>
  <c r="I11" i="13"/>
  <c r="E18" i="13"/>
  <c r="E20" i="13" l="1"/>
  <c r="M16" i="13" l="1"/>
  <c r="K15" i="13"/>
  <c r="K14" i="13"/>
  <c r="K13" i="13"/>
  <c r="K16" i="13"/>
  <c r="P18" i="13"/>
  <c r="F21" i="13"/>
  <c r="F20" i="13"/>
  <c r="O16" i="13"/>
  <c r="I16" i="13"/>
  <c r="G16" i="13"/>
  <c r="E16" i="13"/>
  <c r="F18" i="13"/>
  <c r="F22" i="13" s="1"/>
  <c r="O15" i="13"/>
  <c r="O14" i="13"/>
  <c r="O13" i="13"/>
  <c r="I15" i="13"/>
  <c r="I14" i="13"/>
  <c r="I13" i="13"/>
  <c r="M15" i="13"/>
  <c r="G15" i="13"/>
  <c r="E15" i="13"/>
  <c r="M14" i="13"/>
  <c r="G14" i="13"/>
  <c r="E14" i="13"/>
  <c r="M13" i="13"/>
  <c r="E13" i="13"/>
  <c r="G1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Priyam Saxena</author>
  </authors>
  <commentList>
    <comment ref="T6" authorId="0" shapeId="0" xr:uid="{1269F564-0367-4DCD-BCD7-E5C4D2967755}">
      <text>
        <r>
          <rPr>
            <b/>
            <sz val="9"/>
            <color indexed="81"/>
            <rFont val="Tahoma"/>
            <family val="2"/>
          </rPr>
          <t>Priyam Saxena:</t>
        </r>
        <r>
          <rPr>
            <sz val="9"/>
            <color indexed="81"/>
            <rFont val="Tahoma"/>
            <family val="2"/>
          </rPr>
          <t xml:space="preserve">
5% inflation from 2024 to 2025 costs</t>
        </r>
      </text>
    </comment>
    <comment ref="H9" authorId="0" shapeId="0" xr:uid="{B4A1722A-1A4B-4B3F-BDB8-B17066962300}">
      <text>
        <r>
          <rPr>
            <b/>
            <sz val="9"/>
            <color indexed="81"/>
            <rFont val="Tahoma"/>
            <family val="2"/>
          </rPr>
          <t>Priyam Saxena:</t>
        </r>
        <r>
          <rPr>
            <sz val="9"/>
            <color indexed="81"/>
            <rFont val="Tahoma"/>
            <family val="2"/>
          </rPr>
          <t xml:space="preserve">
Part of $7M LOST + CSAH funds</t>
        </r>
      </text>
    </comment>
    <comment ref="J9" authorId="0" shapeId="0" xr:uid="{423DDF9B-F78D-46BE-A009-345A40BF51EA}">
      <text>
        <r>
          <rPr>
            <b/>
            <sz val="9"/>
            <color indexed="81"/>
            <rFont val="Tahoma"/>
            <family val="2"/>
          </rPr>
          <t>Priyam Saxena:</t>
        </r>
        <r>
          <rPr>
            <sz val="9"/>
            <color indexed="81"/>
            <rFont val="Tahoma"/>
            <family val="2"/>
          </rPr>
          <t xml:space="preserve">
State Bond Funds (2020)</t>
        </r>
      </text>
    </comment>
    <comment ref="H10" authorId="0" shapeId="0" xr:uid="{C2C9868A-9D21-403D-9E80-751AA37C5083}">
      <text>
        <r>
          <rPr>
            <b/>
            <sz val="9"/>
            <color indexed="81"/>
            <rFont val="Tahoma"/>
            <family val="2"/>
          </rPr>
          <t>Priyam Saxena:</t>
        </r>
        <r>
          <rPr>
            <sz val="9"/>
            <color indexed="81"/>
            <rFont val="Tahoma"/>
            <family val="2"/>
          </rPr>
          <t xml:space="preserve">
Part of $7M LOST + CSAH funds</t>
        </r>
      </text>
    </comment>
    <comment ref="J10" authorId="0" shapeId="0" xr:uid="{D38D3BF7-EB02-4536-987C-9AC5ACD8E783}">
      <text>
        <r>
          <rPr>
            <b/>
            <sz val="9"/>
            <color indexed="81"/>
            <rFont val="Tahoma"/>
            <family val="2"/>
          </rPr>
          <t>Priyam Saxena:</t>
        </r>
        <r>
          <rPr>
            <sz val="9"/>
            <color indexed="81"/>
            <rFont val="Tahoma"/>
            <family val="2"/>
          </rPr>
          <t xml:space="preserve">
State GO Bond Funds (2023)</t>
        </r>
      </text>
    </comment>
    <comment ref="F13" authorId="0" shapeId="0" xr:uid="{70650F24-1A1D-43C5-968F-C75969C1F9C1}">
      <text>
        <r>
          <rPr>
            <b/>
            <sz val="9"/>
            <color indexed="81"/>
            <rFont val="Tahoma"/>
            <family val="2"/>
          </rPr>
          <t>Priyam Saxena:</t>
        </r>
        <r>
          <rPr>
            <sz val="9"/>
            <color indexed="81"/>
            <rFont val="Tahoma"/>
            <family val="2"/>
          </rPr>
          <t xml:space="preserve">
Congressionally Directed Spending (2022)</t>
        </r>
      </text>
    </comment>
    <comment ref="H13" authorId="0" shapeId="0" xr:uid="{C7B9BFEE-663A-41A4-B432-2D901EC36E06}">
      <text>
        <r>
          <rPr>
            <b/>
            <sz val="9"/>
            <color indexed="81"/>
            <rFont val="Tahoma"/>
            <family val="2"/>
          </rPr>
          <t>Priyam Saxena:</t>
        </r>
        <r>
          <rPr>
            <sz val="9"/>
            <color indexed="81"/>
            <rFont val="Tahoma"/>
            <family val="2"/>
          </rPr>
          <t xml:space="preserve">
Part of $7M LOST + CSAH funds</t>
        </r>
      </text>
    </comment>
    <comment ref="J13" authorId="0" shapeId="0" xr:uid="{FF1367D2-B22E-47CB-949A-9BA09BB8F67C}">
      <text>
        <r>
          <rPr>
            <b/>
            <sz val="9"/>
            <color indexed="81"/>
            <rFont val="Tahoma"/>
            <family val="2"/>
          </rPr>
          <t>Priyam Saxena:</t>
        </r>
        <r>
          <rPr>
            <sz val="9"/>
            <color indexed="81"/>
            <rFont val="Tahoma"/>
            <family val="2"/>
          </rPr>
          <t xml:space="preserve">
State LRIP Funds (2023)</t>
        </r>
      </text>
    </comment>
    <comment ref="N13" authorId="0" shapeId="0" xr:uid="{778D7DDD-E6F9-43C1-9E6C-3DC575CAF467}">
      <text>
        <r>
          <rPr>
            <b/>
            <sz val="9"/>
            <color indexed="81"/>
            <rFont val="Tahoma"/>
            <family val="2"/>
          </rPr>
          <t>Priyam Saxena:</t>
        </r>
        <r>
          <rPr>
            <sz val="9"/>
            <color indexed="81"/>
            <rFont val="Tahoma"/>
            <family val="2"/>
          </rPr>
          <t xml:space="preserve">
Local or MSAS Funds</t>
        </r>
      </text>
    </comment>
    <comment ref="L14" authorId="0" shapeId="0" xr:uid="{A87D3A26-0210-4C34-90F6-2FA91A8F17A3}">
      <text>
        <r>
          <rPr>
            <b/>
            <sz val="9"/>
            <color indexed="81"/>
            <rFont val="Tahoma"/>
            <family val="2"/>
          </rPr>
          <t>Priyam Saxena:</t>
        </r>
        <r>
          <rPr>
            <sz val="9"/>
            <color indexed="81"/>
            <rFont val="Tahoma"/>
            <family val="2"/>
          </rPr>
          <t xml:space="preserve">
MnDOT Construction Administration</t>
        </r>
      </text>
    </comment>
  </commentList>
</comments>
</file>

<file path=xl/sharedStrings.xml><?xml version="1.0" encoding="utf-8"?>
<sst xmlns="http://schemas.openxmlformats.org/spreadsheetml/2006/main" count="60" uniqueCount="49">
  <si>
    <t>Project Funding</t>
  </si>
  <si>
    <t>Total Cost Estimate</t>
  </si>
  <si>
    <t>Dollars</t>
  </si>
  <si>
    <t>Non-Federal</t>
  </si>
  <si>
    <t>Other Federal</t>
  </si>
  <si>
    <t>MnDOT</t>
  </si>
  <si>
    <t>Total</t>
  </si>
  <si>
    <t>ROW</t>
  </si>
  <si>
    <t>MnDOT D8 MN 19 RAISE Grant Funding Breakdown</t>
  </si>
  <si>
    <t>Updated: January 29, 2023</t>
  </si>
  <si>
    <t xml:space="preserve"> Project Components</t>
  </si>
  <si>
    <t>Percent Total</t>
  </si>
  <si>
    <t>Past Expenses</t>
  </si>
  <si>
    <t xml:space="preserve">  Right-of-Way Acquisition</t>
  </si>
  <si>
    <t>Funding Breakdown</t>
  </si>
  <si>
    <t>Total Project Cost</t>
  </si>
  <si>
    <t>Notes:</t>
  </si>
  <si>
    <t>Monte Carlo Estimate as shown for P70: $45.2 million</t>
  </si>
  <si>
    <t>Cell F14 contains the federal funds (FHWA + AC) stipulated in the STIP for the project.</t>
  </si>
  <si>
    <t>Cell H14 contains the state funds (TH) stipulated in the STIP for the project.</t>
  </si>
  <si>
    <t>Cells H12, H13, and H15 (Engineering, ROW, Non-letting) will be covered by lump sum set-aside amount in the STIP for development of all the projects with internal program delivery funds.</t>
  </si>
  <si>
    <t>2023 MPDG Grant Cost Estimate</t>
  </si>
  <si>
    <t>MPDG</t>
  </si>
  <si>
    <t xml:space="preserve">  Total Future Eligible Costs </t>
  </si>
  <si>
    <t>Draft Updated: July 30, 2023</t>
  </si>
  <si>
    <t xml:space="preserve"> Total Incurred/Non-Participating Costs</t>
  </si>
  <si>
    <t xml:space="preserve">  Prelim Design, NEPA, &amp; Final Design</t>
  </si>
  <si>
    <t xml:space="preserve">  Construction Engineering &amp; Admin</t>
  </si>
  <si>
    <t>Other Federal (secured)</t>
  </si>
  <si>
    <t>Non-Federal (secured / committed)</t>
  </si>
  <si>
    <t>Federal</t>
  </si>
  <si>
    <t>Non-Participating Costs</t>
  </si>
  <si>
    <t>Participating Costs</t>
  </si>
  <si>
    <t>PE/FD</t>
  </si>
  <si>
    <t>CE/Admin</t>
  </si>
  <si>
    <t>Sherburne County</t>
  </si>
  <si>
    <t>City of Zimmerman</t>
  </si>
  <si>
    <t>(2024 dollars)</t>
  </si>
  <si>
    <t>B&amp;M</t>
  </si>
  <si>
    <t>Whitter</t>
  </si>
  <si>
    <t>Inflation</t>
  </si>
  <si>
    <t>SRF (July 2025)</t>
  </si>
  <si>
    <t>State of Minnesota</t>
  </si>
  <si>
    <t xml:space="preserve">  Inflation (if needed)</t>
  </si>
  <si>
    <t xml:space="preserve">  Construction Costs w/contingency (2024 dollars)</t>
  </si>
  <si>
    <t>Construction</t>
  </si>
  <si>
    <t>Total Future Eligible Costs (July 2025 $)</t>
  </si>
  <si>
    <t>Congressional Direct Spending</t>
  </si>
  <si>
    <t>MPDG Rural or INFRA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</si>
</sst>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0">
    <xf numFmtId="0" fontId="0" fillId="0" borderId="0" xfId="0"/>
    <xf numFmtId="9" fontId="5" fillId="0" borderId="1" xfId="2" applyFont="1" applyFill="1" applyBorder="1" applyAlignment="1">
      <alignment horizontal="center" vertical="center"/>
    </xf>
    <xf numFmtId="9" fontId="1" fillId="0" borderId="1" xfId="2" applyFont="1" applyFill="1" applyBorder="1" applyAlignment="1">
      <alignment horizontal="center" vertical="center"/>
    </xf>
    <xf numFmtId="9" fontId="7" fillId="0" borderId="1" xfId="2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 applyFill="1"/>
    <xf numFmtId="16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/>
    <xf numFmtId="164" fontId="1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6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6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8" fillId="0" borderId="2" xfId="0" applyNumberFormat="1" applyFont="1" applyBorder="1" applyAlignment="1">
      <alignment vertical="center"/>
    </xf>
    <xf numFmtId="9" fontId="8" fillId="0" borderId="12" xfId="0" applyNumberFormat="1" applyFont="1" applyBorder="1" applyAlignment="1">
      <alignment vertical="center"/>
    </xf>
    <xf numFmtId="9" fontId="8" fillId="0" borderId="8" xfId="0" applyNumberFormat="1" applyFont="1" applyBorder="1" applyAlignment="1">
      <alignment vertical="center"/>
    </xf>
    <xf numFmtId="9" fontId="8" fillId="0" borderId="3" xfId="0" applyNumberFormat="1" applyFont="1" applyBorder="1" applyAlignment="1">
      <alignment vertical="center"/>
    </xf>
    <xf numFmtId="9" fontId="8" fillId="0" borderId="0" xfId="0" applyNumberFormat="1" applyFont="1" applyAlignment="1">
      <alignment vertical="center"/>
    </xf>
    <xf numFmtId="9" fontId="8" fillId="0" borderId="4" xfId="0" applyNumberFormat="1" applyFont="1" applyBorder="1" applyAlignment="1">
      <alignment vertical="center"/>
    </xf>
    <xf numFmtId="6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9" fontId="8" fillId="0" borderId="5" xfId="0" applyNumberFormat="1" applyFont="1" applyBorder="1" applyAlignment="1">
      <alignment vertical="center"/>
    </xf>
    <xf numFmtId="9" fontId="8" fillId="0" borderId="6" xfId="0" applyNumberFormat="1" applyFont="1" applyBorder="1" applyAlignment="1">
      <alignment vertical="center"/>
    </xf>
    <xf numFmtId="9" fontId="8" fillId="0" borderId="7" xfId="0" applyNumberFormat="1" applyFont="1" applyBorder="1" applyAlignment="1">
      <alignment vertical="center"/>
    </xf>
    <xf numFmtId="165" fontId="1" fillId="0" borderId="1" xfId="3" applyNumberFormat="1" applyFont="1" applyBorder="1" applyAlignment="1">
      <alignment horizontal="center" vertical="center"/>
    </xf>
    <xf numFmtId="6" fontId="12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6" fontId="6" fillId="0" borderId="8" xfId="0" applyNumberFormat="1" applyFont="1" applyBorder="1" applyAlignment="1">
      <alignment horizontal="center" vertical="center"/>
    </xf>
    <xf numFmtId="6" fontId="6" fillId="0" borderId="4" xfId="0" applyNumberFormat="1" applyFont="1" applyBorder="1" applyAlignment="1">
      <alignment horizontal="center" vertical="center"/>
    </xf>
    <xf numFmtId="6" fontId="6" fillId="0" borderId="7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9" fontId="5" fillId="0" borderId="13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5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A9C3CB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</xdr:row>
      <xdr:rowOff>38099</xdr:rowOff>
    </xdr:from>
    <xdr:to>
      <xdr:col>20</xdr:col>
      <xdr:colOff>265508</xdr:colOff>
      <xdr:row>14</xdr:row>
      <xdr:rowOff>85724</xdr:rowOff>
    </xdr:to>
    <xdr:pic>
      <xdr:nvPicPr>
        <xdr:cNvPr id="2" name="Picture 1" descr="A close-up of a calendar&#10;&#10;Description automatically generated">
          <a:extLst>
            <a:ext uri="{FF2B5EF4-FFF2-40B4-BE49-F238E27FC236}">
              <a16:creationId xmlns:a16="http://schemas.microsoft.com/office/drawing/2014/main" id="{8086978B-F9B5-71AA-8E4E-EA02EFA0E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228599"/>
          <a:ext cx="12305109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B94DD-159C-4902-B10E-228E7C296C5D}">
  <sheetPr>
    <pageSetUpPr fitToPage="1"/>
  </sheetPr>
  <dimension ref="A1:V29"/>
  <sheetViews>
    <sheetView tabSelected="1" topLeftCell="B9" zoomScale="90" zoomScaleNormal="90" workbookViewId="0">
      <selection activeCell="E31" sqref="E31"/>
    </sheetView>
  </sheetViews>
  <sheetFormatPr defaultRowHeight="15" x14ac:dyDescent="0.25"/>
  <cols>
    <col min="1" max="1" width="9" hidden="1" customWidth="1"/>
    <col min="2" max="2" width="9" customWidth="1"/>
    <col min="3" max="3" width="41" customWidth="1"/>
    <col min="4" max="4" width="12.85546875" customWidth="1"/>
    <col min="5" max="5" width="18.85546875" customWidth="1"/>
    <col min="6" max="15" width="12.85546875" customWidth="1"/>
    <col min="16" max="16" width="17.85546875" customWidth="1"/>
    <col min="18" max="18" width="18.42578125" bestFit="1" customWidth="1"/>
    <col min="19" max="19" width="12.5703125" bestFit="1" customWidth="1"/>
    <col min="20" max="20" width="14.140625" bestFit="1" customWidth="1"/>
    <col min="21" max="21" width="12.140625" bestFit="1" customWidth="1"/>
    <col min="22" max="22" width="11.5703125" bestFit="1" customWidth="1"/>
  </cols>
  <sheetData>
    <row r="1" spans="1:22" x14ac:dyDescent="0.25">
      <c r="A1" t="s">
        <v>8</v>
      </c>
      <c r="C1" s="4" t="s">
        <v>21</v>
      </c>
      <c r="D1" s="4"/>
      <c r="R1" s="5" t="s">
        <v>37</v>
      </c>
      <c r="S1" s="5" t="s">
        <v>39</v>
      </c>
      <c r="T1" s="5" t="s">
        <v>41</v>
      </c>
      <c r="U1" s="5" t="s">
        <v>38</v>
      </c>
    </row>
    <row r="2" spans="1:22" x14ac:dyDescent="0.25">
      <c r="A2" t="s">
        <v>9</v>
      </c>
      <c r="C2" s="4" t="s">
        <v>24</v>
      </c>
      <c r="D2" s="4"/>
      <c r="R2" t="s">
        <v>7</v>
      </c>
      <c r="S2" s="6">
        <v>2200000</v>
      </c>
      <c r="T2" s="6">
        <v>2200000</v>
      </c>
      <c r="U2" s="6">
        <v>1800000</v>
      </c>
      <c r="V2" s="7"/>
    </row>
    <row r="3" spans="1:22" x14ac:dyDescent="0.25">
      <c r="R3" t="s">
        <v>33</v>
      </c>
      <c r="S3" s="6">
        <v>4132000</v>
      </c>
      <c r="T3" s="6">
        <v>4132000</v>
      </c>
      <c r="U3" s="6">
        <v>7200000</v>
      </c>
      <c r="V3" s="7"/>
    </row>
    <row r="4" spans="1:22" ht="16.5" customHeight="1" x14ac:dyDescent="0.25">
      <c r="A4" s="58"/>
      <c r="B4" s="50"/>
      <c r="C4" s="59" t="s">
        <v>10</v>
      </c>
      <c r="D4" s="38" t="s">
        <v>0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5" t="s">
        <v>1</v>
      </c>
      <c r="R4" t="s">
        <v>45</v>
      </c>
      <c r="S4" s="6">
        <v>47100000</v>
      </c>
      <c r="T4" s="6">
        <v>47100000</v>
      </c>
      <c r="U4" s="6">
        <v>40700000</v>
      </c>
      <c r="V4" s="7"/>
    </row>
    <row r="5" spans="1:22" ht="16.5" customHeight="1" x14ac:dyDescent="0.25">
      <c r="A5" s="58"/>
      <c r="B5" s="51"/>
      <c r="C5" s="59"/>
      <c r="D5" s="38" t="s">
        <v>30</v>
      </c>
      <c r="E5" s="38"/>
      <c r="F5" s="38" t="s">
        <v>28</v>
      </c>
      <c r="G5" s="38"/>
      <c r="H5" s="38" t="s">
        <v>29</v>
      </c>
      <c r="I5" s="38"/>
      <c r="J5" s="38"/>
      <c r="K5" s="38"/>
      <c r="L5" s="38"/>
      <c r="M5" s="38"/>
      <c r="N5" s="38"/>
      <c r="O5" s="38"/>
      <c r="P5" s="36"/>
      <c r="R5" t="s">
        <v>34</v>
      </c>
      <c r="S5" s="6">
        <v>3768000</v>
      </c>
      <c r="T5" s="6">
        <v>3768000</v>
      </c>
      <c r="U5" s="6"/>
      <c r="V5" s="7"/>
    </row>
    <row r="6" spans="1:22" x14ac:dyDescent="0.25">
      <c r="A6" s="58"/>
      <c r="B6" s="51"/>
      <c r="C6" s="59"/>
      <c r="D6" s="39" t="s">
        <v>22</v>
      </c>
      <c r="E6" s="39"/>
      <c r="F6" s="40" t="s">
        <v>47</v>
      </c>
      <c r="G6" s="40"/>
      <c r="H6" s="39" t="s">
        <v>35</v>
      </c>
      <c r="I6" s="39"/>
      <c r="J6" s="39" t="s">
        <v>42</v>
      </c>
      <c r="K6" s="39"/>
      <c r="L6" s="39" t="s">
        <v>5</v>
      </c>
      <c r="M6" s="39"/>
      <c r="N6" s="39" t="s">
        <v>36</v>
      </c>
      <c r="O6" s="39"/>
      <c r="P6" s="36"/>
      <c r="R6" t="s">
        <v>40</v>
      </c>
      <c r="S6" s="6"/>
      <c r="T6" s="6">
        <f>0.05*T4</f>
        <v>2355000</v>
      </c>
      <c r="U6" s="6"/>
      <c r="V6" s="7"/>
    </row>
    <row r="7" spans="1:22" ht="16.5" customHeight="1" x14ac:dyDescent="0.25">
      <c r="A7" s="58"/>
      <c r="B7" s="52"/>
      <c r="C7" s="59"/>
      <c r="D7" s="8" t="s">
        <v>2</v>
      </c>
      <c r="E7" s="9" t="s">
        <v>11</v>
      </c>
      <c r="F7" s="8" t="s">
        <v>2</v>
      </c>
      <c r="G7" s="9" t="s">
        <v>11</v>
      </c>
      <c r="H7" s="9" t="s">
        <v>2</v>
      </c>
      <c r="I7" s="9" t="s">
        <v>11</v>
      </c>
      <c r="J7" s="9" t="s">
        <v>2</v>
      </c>
      <c r="K7" s="9" t="s">
        <v>11</v>
      </c>
      <c r="L7" s="9" t="s">
        <v>2</v>
      </c>
      <c r="M7" s="9" t="s">
        <v>11</v>
      </c>
      <c r="N7" s="9" t="s">
        <v>2</v>
      </c>
      <c r="O7" s="9" t="s">
        <v>11</v>
      </c>
      <c r="P7" s="37"/>
      <c r="U7" s="6"/>
      <c r="V7" s="7"/>
    </row>
    <row r="8" spans="1:22" x14ac:dyDescent="0.25">
      <c r="A8" s="10"/>
      <c r="B8" s="47" t="s">
        <v>31</v>
      </c>
      <c r="C8" s="11"/>
      <c r="D8" s="8"/>
      <c r="E8" s="9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R8" s="12" t="s">
        <v>6</v>
      </c>
      <c r="S8" s="13">
        <f>SUM(S2:S6)</f>
        <v>57200000</v>
      </c>
      <c r="T8" s="13">
        <f>SUM(T2:T6)</f>
        <v>59555000</v>
      </c>
      <c r="U8" s="13">
        <f t="shared" ref="U8" si="0">SUM(U2:U6)</f>
        <v>49700000</v>
      </c>
      <c r="V8" s="13"/>
    </row>
    <row r="9" spans="1:22" x14ac:dyDescent="0.25">
      <c r="A9" s="57" t="s">
        <v>12</v>
      </c>
      <c r="B9" s="47"/>
      <c r="C9" s="14" t="s">
        <v>26</v>
      </c>
      <c r="D9" s="15">
        <v>0</v>
      </c>
      <c r="E9" s="1">
        <f>D9/$P$11</f>
        <v>0</v>
      </c>
      <c r="F9" s="15">
        <v>0</v>
      </c>
      <c r="G9" s="1">
        <f>F9/$P$11</f>
        <v>0</v>
      </c>
      <c r="H9" s="15">
        <v>2132000</v>
      </c>
      <c r="I9" s="1">
        <f>H9/$P$11</f>
        <v>0.33670246367656348</v>
      </c>
      <c r="J9" s="15">
        <v>2000000</v>
      </c>
      <c r="K9" s="1">
        <f>J9/$P$11</f>
        <v>0.31585596967782692</v>
      </c>
      <c r="L9" s="15">
        <v>0</v>
      </c>
      <c r="M9" s="1">
        <f>L9/$P$11</f>
        <v>0</v>
      </c>
      <c r="N9" s="15">
        <v>0</v>
      </c>
      <c r="O9" s="1">
        <f>N9/$P$11</f>
        <v>0</v>
      </c>
      <c r="P9" s="15">
        <f>SUM(D9,F9,L9,H9,N9,J9)</f>
        <v>4132000</v>
      </c>
    </row>
    <row r="10" spans="1:22" x14ac:dyDescent="0.25">
      <c r="A10" s="57"/>
      <c r="B10" s="47"/>
      <c r="C10" s="11" t="s">
        <v>13</v>
      </c>
      <c r="D10" s="15">
        <v>0</v>
      </c>
      <c r="E10" s="1">
        <f>D10/$P$11</f>
        <v>0</v>
      </c>
      <c r="F10" s="15">
        <v>0</v>
      </c>
      <c r="G10" s="1">
        <f>F10/$P$11</f>
        <v>0</v>
      </c>
      <c r="H10" s="15">
        <v>200000</v>
      </c>
      <c r="I10" s="1">
        <f t="shared" ref="I10" si="1">H10/$P$11</f>
        <v>3.1585596967782688E-2</v>
      </c>
      <c r="J10" s="15">
        <v>2000000</v>
      </c>
      <c r="K10" s="1">
        <f t="shared" ref="K10:K11" si="2">J10/$P$11</f>
        <v>0.31585596967782692</v>
      </c>
      <c r="L10" s="15">
        <v>0</v>
      </c>
      <c r="M10" s="1">
        <f t="shared" ref="M10" si="3">L10/$P$11</f>
        <v>0</v>
      </c>
      <c r="N10" s="15">
        <v>0</v>
      </c>
      <c r="O10" s="1">
        <f t="shared" ref="O10" si="4">N10/$P$11</f>
        <v>0</v>
      </c>
      <c r="P10" s="15">
        <f>SUM(D10,F10,L10,H10,N10,J10)</f>
        <v>2200000</v>
      </c>
    </row>
    <row r="11" spans="1:22" x14ac:dyDescent="0.25">
      <c r="A11" s="57"/>
      <c r="B11" s="47"/>
      <c r="C11" s="16" t="s">
        <v>25</v>
      </c>
      <c r="D11" s="17">
        <f>SUM(D9:D10)</f>
        <v>0</v>
      </c>
      <c r="E11" s="3">
        <f>D11/$P$11</f>
        <v>0</v>
      </c>
      <c r="F11" s="17">
        <f>SUM(F9:F10)</f>
        <v>0</v>
      </c>
      <c r="G11" s="3">
        <f>F11/$P$11</f>
        <v>0</v>
      </c>
      <c r="H11" s="17">
        <f>SUM(H9:H10)</f>
        <v>2332000</v>
      </c>
      <c r="I11" s="3">
        <f t="shared" ref="I11" si="5">H11/$P$11</f>
        <v>0.36828806064434616</v>
      </c>
      <c r="J11" s="17">
        <f>SUM(J9:J10)</f>
        <v>4000000</v>
      </c>
      <c r="K11" s="3">
        <f t="shared" si="2"/>
        <v>0.63171193935565384</v>
      </c>
      <c r="L11" s="17">
        <f>SUM(L9:L10)</f>
        <v>0</v>
      </c>
      <c r="M11" s="3">
        <f t="shared" ref="M11" si="6">L11/$P$11</f>
        <v>0</v>
      </c>
      <c r="N11" s="17">
        <f>SUM(N9:N10)</f>
        <v>0</v>
      </c>
      <c r="O11" s="3">
        <f t="shared" ref="O11" si="7">N11/$P$11</f>
        <v>0</v>
      </c>
      <c r="P11" s="17">
        <f>SUM(P9:P10)</f>
        <v>6332000</v>
      </c>
    </row>
    <row r="12" spans="1:22" x14ac:dyDescent="0.25">
      <c r="A12" s="10"/>
      <c r="B12" s="18"/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2" x14ac:dyDescent="0.25">
      <c r="A13" s="57"/>
      <c r="B13" s="47" t="s">
        <v>32</v>
      </c>
      <c r="C13" s="18" t="s">
        <v>44</v>
      </c>
      <c r="D13" s="15">
        <v>24732000</v>
      </c>
      <c r="E13" s="1">
        <f>D13/$P$16</f>
        <v>0.4861995753715499</v>
      </c>
      <c r="F13" s="15">
        <v>7000000</v>
      </c>
      <c r="G13" s="1">
        <f>F13/$P$16</f>
        <v>0.13761107179366203</v>
      </c>
      <c r="H13" s="15">
        <f>7000000-2332000</f>
        <v>4668000</v>
      </c>
      <c r="I13" s="1">
        <f>H13/$P$16</f>
        <v>9.1766926161830617E-2</v>
      </c>
      <c r="J13" s="15">
        <v>9700000</v>
      </c>
      <c r="K13" s="1">
        <f>J13/$P$16</f>
        <v>0.19068962805693165</v>
      </c>
      <c r="L13" s="15">
        <v>0</v>
      </c>
      <c r="M13" s="1">
        <f>L13/$P$16</f>
        <v>0</v>
      </c>
      <c r="N13" s="15">
        <v>1000000</v>
      </c>
      <c r="O13" s="1">
        <f>N13/$P$16</f>
        <v>1.9658724541951719E-2</v>
      </c>
      <c r="P13" s="15">
        <f t="shared" ref="P13:P15" si="8">SUM(D13,F13,L13,H13,N13,J13)</f>
        <v>47100000</v>
      </c>
    </row>
    <row r="14" spans="1:22" x14ac:dyDescent="0.25">
      <c r="A14" s="57"/>
      <c r="B14" s="47"/>
      <c r="C14" s="18" t="s">
        <v>27</v>
      </c>
      <c r="D14" s="15">
        <v>0</v>
      </c>
      <c r="E14" s="1">
        <f>D14/$P$16</f>
        <v>0</v>
      </c>
      <c r="F14" s="15">
        <v>0</v>
      </c>
      <c r="G14" s="1">
        <f>F14/$P$16</f>
        <v>0</v>
      </c>
      <c r="H14" s="15">
        <v>0</v>
      </c>
      <c r="I14" s="1">
        <f>H14/$P$16</f>
        <v>0</v>
      </c>
      <c r="J14" s="15">
        <v>0</v>
      </c>
      <c r="K14" s="1">
        <f>J14/$P$16</f>
        <v>0</v>
      </c>
      <c r="L14" s="34">
        <v>3768000</v>
      </c>
      <c r="M14" s="1">
        <f>L14/$P$16</f>
        <v>7.407407407407407E-2</v>
      </c>
      <c r="N14" s="15">
        <v>0</v>
      </c>
      <c r="O14" s="1">
        <f>N14/$P$16</f>
        <v>0</v>
      </c>
      <c r="P14" s="15">
        <f t="shared" si="8"/>
        <v>3768000</v>
      </c>
    </row>
    <row r="15" spans="1:22" x14ac:dyDescent="0.25">
      <c r="A15" s="57"/>
      <c r="B15" s="47"/>
      <c r="C15" s="18" t="s">
        <v>43</v>
      </c>
      <c r="D15" s="15">
        <v>0</v>
      </c>
      <c r="E15" s="1">
        <f>D15/$P$16</f>
        <v>0</v>
      </c>
      <c r="F15" s="15">
        <v>0</v>
      </c>
      <c r="G15" s="1">
        <f>F15/$P$16</f>
        <v>0</v>
      </c>
      <c r="H15" s="15">
        <v>0</v>
      </c>
      <c r="I15" s="1">
        <f>H15/$P$16</f>
        <v>0</v>
      </c>
      <c r="J15" s="15">
        <v>0</v>
      </c>
      <c r="K15" s="1">
        <f>J15/$P$16</f>
        <v>0</v>
      </c>
      <c r="L15" s="15">
        <v>0</v>
      </c>
      <c r="M15" s="1">
        <f>L15/$P$16</f>
        <v>0</v>
      </c>
      <c r="N15" s="15">
        <v>0</v>
      </c>
      <c r="O15" s="1">
        <f>N15/$P$16</f>
        <v>0</v>
      </c>
      <c r="P15" s="15">
        <f t="shared" si="8"/>
        <v>0</v>
      </c>
    </row>
    <row r="16" spans="1:22" x14ac:dyDescent="0.25">
      <c r="A16" s="57"/>
      <c r="B16" s="47"/>
      <c r="C16" s="19" t="s">
        <v>23</v>
      </c>
      <c r="D16" s="17">
        <f>SUM(D13:D15)</f>
        <v>24732000</v>
      </c>
      <c r="E16" s="2">
        <f>D16/$P$16</f>
        <v>0.4861995753715499</v>
      </c>
      <c r="F16" s="17">
        <f>SUM(F13:F15)</f>
        <v>7000000</v>
      </c>
      <c r="G16" s="2">
        <f>F16/$P$16</f>
        <v>0.13761107179366203</v>
      </c>
      <c r="H16" s="17">
        <f>SUM(H13:H15)</f>
        <v>4668000</v>
      </c>
      <c r="I16" s="2">
        <f>H16/$P$16</f>
        <v>9.1766926161830617E-2</v>
      </c>
      <c r="J16" s="17">
        <f>SUM(J13:J15)</f>
        <v>9700000</v>
      </c>
      <c r="K16" s="2">
        <f>J16/$P$16</f>
        <v>0.19068962805693165</v>
      </c>
      <c r="L16" s="17">
        <f>SUM(L13:L15)</f>
        <v>3768000</v>
      </c>
      <c r="M16" s="2">
        <f>L16/$P$16</f>
        <v>7.407407407407407E-2</v>
      </c>
      <c r="N16" s="17">
        <f>SUM(N13:N15)</f>
        <v>1000000</v>
      </c>
      <c r="O16" s="2">
        <f>N16/$P$16</f>
        <v>1.9658724541951719E-2</v>
      </c>
      <c r="P16" s="17">
        <f>SUM(P13:P15)</f>
        <v>50868000</v>
      </c>
    </row>
    <row r="17" spans="1:22" x14ac:dyDescent="0.25">
      <c r="A17" s="10"/>
      <c r="B17" s="53"/>
      <c r="C17" s="18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0"/>
    </row>
    <row r="18" spans="1:22" ht="16.5" customHeight="1" x14ac:dyDescent="0.25">
      <c r="A18" s="57" t="s">
        <v>14</v>
      </c>
      <c r="B18" s="54"/>
      <c r="C18" s="44" t="s">
        <v>48</v>
      </c>
      <c r="D18" s="44"/>
      <c r="E18" s="15">
        <f>D16</f>
        <v>24732000</v>
      </c>
      <c r="F18" s="21">
        <f>E18/$P$16</f>
        <v>0.4861995753715499</v>
      </c>
      <c r="G18" s="22"/>
      <c r="H18" s="23"/>
      <c r="I18" s="23"/>
      <c r="J18" s="23"/>
      <c r="K18" s="24"/>
      <c r="L18" s="23"/>
      <c r="M18" s="24"/>
      <c r="N18" s="46" t="s">
        <v>15</v>
      </c>
      <c r="O18" s="46"/>
      <c r="P18" s="41">
        <f>SUM(P16,P11)</f>
        <v>57200000</v>
      </c>
    </row>
    <row r="19" spans="1:22" ht="16.5" customHeight="1" x14ac:dyDescent="0.25">
      <c r="A19" s="57"/>
      <c r="B19" s="54"/>
      <c r="C19" s="48" t="s">
        <v>42</v>
      </c>
      <c r="D19" s="49"/>
      <c r="E19" s="15">
        <v>9700000</v>
      </c>
      <c r="F19" s="21">
        <f>E19/$P$16</f>
        <v>0.19068962805693165</v>
      </c>
      <c r="G19" s="25"/>
      <c r="H19" s="26"/>
      <c r="I19" s="26"/>
      <c r="J19" s="26"/>
      <c r="K19" s="27"/>
      <c r="L19" s="26"/>
      <c r="M19" s="27"/>
      <c r="N19" s="46"/>
      <c r="O19" s="46"/>
      <c r="P19" s="42"/>
    </row>
    <row r="20" spans="1:22" ht="15.75" customHeight="1" x14ac:dyDescent="0.25">
      <c r="A20" s="57"/>
      <c r="B20" s="54"/>
      <c r="C20" s="44" t="s">
        <v>4</v>
      </c>
      <c r="D20" s="44"/>
      <c r="E20" s="15">
        <f>F16</f>
        <v>7000000</v>
      </c>
      <c r="F20" s="21">
        <f>E20/$P$16</f>
        <v>0.13761107179366203</v>
      </c>
      <c r="G20" s="25"/>
      <c r="H20" s="26"/>
      <c r="I20" s="26"/>
      <c r="J20" s="26"/>
      <c r="K20" s="27"/>
      <c r="L20" s="26"/>
      <c r="M20" s="27"/>
      <c r="N20" s="46"/>
      <c r="O20" s="46"/>
      <c r="P20" s="42"/>
    </row>
    <row r="21" spans="1:22" ht="15.75" customHeight="1" x14ac:dyDescent="0.25">
      <c r="A21" s="57"/>
      <c r="B21" s="54"/>
      <c r="C21" s="45" t="s">
        <v>3</v>
      </c>
      <c r="D21" s="45"/>
      <c r="E21" s="15">
        <f>L16+H16+N16</f>
        <v>9436000</v>
      </c>
      <c r="F21" s="21">
        <f>E21/$P$16</f>
        <v>0.18549972477785642</v>
      </c>
      <c r="G21" s="25"/>
      <c r="H21" s="28"/>
      <c r="I21" s="26"/>
      <c r="J21" s="26"/>
      <c r="K21" s="27"/>
      <c r="L21" s="26"/>
      <c r="M21" s="27"/>
      <c r="N21" s="46"/>
      <c r="O21" s="46"/>
      <c r="P21" s="42"/>
    </row>
    <row r="22" spans="1:22" ht="16.5" customHeight="1" x14ac:dyDescent="0.25">
      <c r="A22" s="29"/>
      <c r="B22" s="55"/>
      <c r="C22" s="56" t="s">
        <v>46</v>
      </c>
      <c r="D22" s="49"/>
      <c r="E22" s="33">
        <f>(SUM(E18:E21))</f>
        <v>50868000</v>
      </c>
      <c r="F22" s="21">
        <f>SUM(F18:F21)</f>
        <v>1</v>
      </c>
      <c r="G22" s="30"/>
      <c r="H22" s="31"/>
      <c r="I22" s="31"/>
      <c r="J22" s="31"/>
      <c r="K22" s="32"/>
      <c r="L22" s="31"/>
      <c r="M22" s="32"/>
      <c r="N22" s="46"/>
      <c r="O22" s="46"/>
      <c r="P22" s="43"/>
    </row>
    <row r="24" spans="1:22" x14ac:dyDescent="0.25">
      <c r="R24" s="4"/>
      <c r="S24" s="4"/>
      <c r="T24" s="4"/>
    </row>
    <row r="25" spans="1:22" hidden="1" x14ac:dyDescent="0.25">
      <c r="C25" s="12" t="s">
        <v>16</v>
      </c>
    </row>
    <row r="26" spans="1:22" hidden="1" x14ac:dyDescent="0.25">
      <c r="A26" s="4"/>
      <c r="C26" s="4" t="s">
        <v>17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U26" s="4"/>
      <c r="V26" s="4"/>
    </row>
    <row r="27" spans="1:22" hidden="1" x14ac:dyDescent="0.25">
      <c r="C27" s="4" t="s">
        <v>18</v>
      </c>
    </row>
    <row r="28" spans="1:22" hidden="1" x14ac:dyDescent="0.25">
      <c r="C28" s="4" t="s">
        <v>19</v>
      </c>
    </row>
    <row r="29" spans="1:22" hidden="1" x14ac:dyDescent="0.25">
      <c r="C29" s="4" t="s">
        <v>20</v>
      </c>
    </row>
  </sheetData>
  <mergeCells count="27">
    <mergeCell ref="B4:B7"/>
    <mergeCell ref="B17:B22"/>
    <mergeCell ref="C22:D22"/>
    <mergeCell ref="A9:A11"/>
    <mergeCell ref="A13:A16"/>
    <mergeCell ref="A18:A21"/>
    <mergeCell ref="C18:D18"/>
    <mergeCell ref="A4:A7"/>
    <mergeCell ref="C4:C7"/>
    <mergeCell ref="P18:P22"/>
    <mergeCell ref="C20:D20"/>
    <mergeCell ref="C21:D21"/>
    <mergeCell ref="N18:O22"/>
    <mergeCell ref="B8:B11"/>
    <mergeCell ref="B13:B16"/>
    <mergeCell ref="C19:D19"/>
    <mergeCell ref="P4:P7"/>
    <mergeCell ref="D5:E5"/>
    <mergeCell ref="F5:G5"/>
    <mergeCell ref="D6:E6"/>
    <mergeCell ref="F6:G6"/>
    <mergeCell ref="L6:M6"/>
    <mergeCell ref="H6:I6"/>
    <mergeCell ref="N6:O6"/>
    <mergeCell ref="H5:O5"/>
    <mergeCell ref="D4:O4"/>
    <mergeCell ref="J6:K6"/>
  </mergeCells>
  <pageMargins left="0.7" right="0.7" top="0.75" bottom="0.75" header="0.3" footer="0.3"/>
  <pageSetup scale="8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ABD3F-812F-46AD-B69D-2D936149062D}">
  <dimension ref="A1"/>
  <sheetViews>
    <sheetView zoomScaleNormal="100" workbookViewId="0">
      <selection activeCell="B20" sqref="B2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 169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Ann Olsen</dc:creator>
  <cp:lastModifiedBy>Paul Chellevold</cp:lastModifiedBy>
  <cp:lastPrinted>2023-07-27T15:30:02Z</cp:lastPrinted>
  <dcterms:created xsi:type="dcterms:W3CDTF">2021-02-22T16:34:48Z</dcterms:created>
  <dcterms:modified xsi:type="dcterms:W3CDTF">2023-08-15T19:06:19Z</dcterms:modified>
</cp:coreProperties>
</file>