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Trans\Grant Applications\2023 Grants\MPDG\SDDOT SD 73_248\Narrative\"/>
    </mc:Choice>
  </mc:AlternateContent>
  <xr:revisionPtr revIDLastSave="0" documentId="8_{16649FA0-CE91-45EE-9264-3D1146D79E31}" xr6:coauthVersionLast="47" xr6:coauthVersionMax="47" xr10:uidLastSave="{00000000-0000-0000-0000-000000000000}"/>
  <bookViews>
    <workbookView xWindow="34905" yWindow="2100" windowWidth="22155" windowHeight="11565" xr2:uid="{39C12244-E893-4968-A15A-A6D5857B79B9}"/>
  </bookViews>
  <sheets>
    <sheet name="Rural" sheetId="13" r:id="rId1"/>
    <sheet name="Infra" sheetId="1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3" l="1"/>
  <c r="E20" i="13"/>
  <c r="E18" i="13"/>
  <c r="J11" i="13"/>
  <c r="J16" i="13"/>
  <c r="D14" i="14"/>
  <c r="H14" i="14"/>
  <c r="H15" i="14"/>
  <c r="H13" i="14"/>
  <c r="N16" i="14"/>
  <c r="L16" i="14"/>
  <c r="M16" i="14" s="1"/>
  <c r="J16" i="14"/>
  <c r="F16" i="14"/>
  <c r="M15" i="14"/>
  <c r="K15" i="14"/>
  <c r="I15" i="14"/>
  <c r="G15" i="14"/>
  <c r="D15" i="14"/>
  <c r="E15" i="14" s="1"/>
  <c r="M14" i="14"/>
  <c r="K14" i="14"/>
  <c r="I14" i="14"/>
  <c r="G14" i="14"/>
  <c r="E14" i="14"/>
  <c r="M13" i="14"/>
  <c r="K13" i="14"/>
  <c r="G13" i="14"/>
  <c r="D13" i="14"/>
  <c r="N11" i="14"/>
  <c r="L11" i="14"/>
  <c r="M11" i="14" s="1"/>
  <c r="J11" i="14"/>
  <c r="K11" i="14" s="1"/>
  <c r="H11" i="14"/>
  <c r="I11" i="14" s="1"/>
  <c r="F11" i="14"/>
  <c r="G11" i="14" s="1"/>
  <c r="D11" i="14"/>
  <c r="E11" i="14" s="1"/>
  <c r="M10" i="14"/>
  <c r="K10" i="14"/>
  <c r="I10" i="14"/>
  <c r="G10" i="14"/>
  <c r="E10" i="14"/>
  <c r="M9" i="14"/>
  <c r="K9" i="14"/>
  <c r="I9" i="14"/>
  <c r="G9" i="14"/>
  <c r="E9" i="14"/>
  <c r="Q8" i="14"/>
  <c r="H14" i="13"/>
  <c r="D14" i="13" s="1"/>
  <c r="H15" i="13"/>
  <c r="D15" i="13" s="1"/>
  <c r="H13" i="13"/>
  <c r="D13" i="13" s="1"/>
  <c r="F16" i="13"/>
  <c r="D16" i="14" l="1"/>
  <c r="E13" i="14"/>
  <c r="H16" i="14"/>
  <c r="I16" i="14" s="1"/>
  <c r="I13" i="14"/>
  <c r="E19" i="14"/>
  <c r="F19" i="14" s="1"/>
  <c r="G16" i="14"/>
  <c r="E20" i="14"/>
  <c r="F20" i="14" s="1"/>
  <c r="K16" i="14"/>
  <c r="N18" i="14"/>
  <c r="E18" i="14" l="1"/>
  <c r="F18" i="14" s="1"/>
  <c r="F21" i="14" s="1"/>
  <c r="E16" i="14"/>
  <c r="Q8" i="13" l="1"/>
  <c r="H16" i="13"/>
  <c r="L16" i="13"/>
  <c r="D16" i="13"/>
  <c r="L11" i="13"/>
  <c r="D11" i="13"/>
  <c r="F11" i="13"/>
  <c r="H11" i="13"/>
  <c r="N11" i="13" l="1"/>
  <c r="K9" i="13" l="1"/>
  <c r="K10" i="13"/>
  <c r="K11" i="13"/>
  <c r="E10" i="13"/>
  <c r="G10" i="13"/>
  <c r="I10" i="13"/>
  <c r="M10" i="13"/>
  <c r="M11" i="13"/>
  <c r="M9" i="13"/>
  <c r="I9" i="13"/>
  <c r="G11" i="13"/>
  <c r="G9" i="13"/>
  <c r="E11" i="13"/>
  <c r="E9" i="13"/>
  <c r="I11" i="13"/>
  <c r="N16" i="13" l="1"/>
  <c r="K13" i="13" l="1"/>
  <c r="K14" i="13"/>
  <c r="K15" i="13"/>
  <c r="K16" i="13"/>
  <c r="E16" i="13"/>
  <c r="N18" i="13"/>
  <c r="F20" i="13"/>
  <c r="F19" i="13"/>
  <c r="M16" i="13"/>
  <c r="I16" i="13"/>
  <c r="G16" i="13"/>
  <c r="F18" i="13"/>
  <c r="M15" i="13"/>
  <c r="M14" i="13"/>
  <c r="M13" i="13"/>
  <c r="I15" i="13"/>
  <c r="I14" i="13"/>
  <c r="I13" i="13"/>
  <c r="G15" i="13"/>
  <c r="E15" i="13"/>
  <c r="G14" i="13"/>
  <c r="E14" i="13"/>
  <c r="E13" i="13"/>
  <c r="G13" i="13"/>
  <c r="F21" i="13" l="1"/>
</calcChain>
</file>

<file path=xl/sharedStrings.xml><?xml version="1.0" encoding="utf-8"?>
<sst xmlns="http://schemas.openxmlformats.org/spreadsheetml/2006/main" count="104" uniqueCount="45">
  <si>
    <t>Project Funding</t>
  </si>
  <si>
    <t>Total Cost Estimate</t>
  </si>
  <si>
    <t>Dollars</t>
  </si>
  <si>
    <t>Non-Federal</t>
  </si>
  <si>
    <t>Other Federal</t>
  </si>
  <si>
    <t>Total</t>
  </si>
  <si>
    <t>ROW</t>
  </si>
  <si>
    <t>MnDOT D8 MN 19 RAISE Grant Funding Breakdown</t>
  </si>
  <si>
    <t>Updated: January 29, 2023</t>
  </si>
  <si>
    <t xml:space="preserve"> Project Components</t>
  </si>
  <si>
    <t>Percent Total</t>
  </si>
  <si>
    <t>Past Expenses</t>
  </si>
  <si>
    <t>Funding Breakdown</t>
  </si>
  <si>
    <t>Total Project Cost</t>
  </si>
  <si>
    <t>Notes:</t>
  </si>
  <si>
    <t>Monte Carlo Estimate as shown for P70: $45.2 million</t>
  </si>
  <si>
    <t>Cell F14 contains the federal funds (FHWA + AC) stipulated in the STIP for the project.</t>
  </si>
  <si>
    <t>Cell H14 contains the state funds (TH) stipulated in the STIP for the project.</t>
  </si>
  <si>
    <t>Cells H12, H13, and H15 (Engineering, ROW, Non-letting) will be covered by lump sum set-aside amount in the STIP for development of all the projects with internal program delivery funds.</t>
  </si>
  <si>
    <t>2023 MPDG Grant Cost Estimate</t>
  </si>
  <si>
    <t>MPDG</t>
  </si>
  <si>
    <t xml:space="preserve">  Total Future Eligible Costs </t>
  </si>
  <si>
    <t xml:space="preserve"> Total Incurred/Non-Participating Costs</t>
  </si>
  <si>
    <t>Other Federal (secured)</t>
  </si>
  <si>
    <t>Non-Federal (secured / committed)</t>
  </si>
  <si>
    <t>Federal</t>
  </si>
  <si>
    <t>Non-Participating Costs</t>
  </si>
  <si>
    <t>Participating Costs</t>
  </si>
  <si>
    <t>PE/FD</t>
  </si>
  <si>
    <t>CE/Admin</t>
  </si>
  <si>
    <t>Contingency</t>
  </si>
  <si>
    <t>Construction (20XX)</t>
  </si>
  <si>
    <t>MPDG Request</t>
  </si>
  <si>
    <t>Draft Updated: Aug 1, 2023</t>
  </si>
  <si>
    <t>Agency 1</t>
  </si>
  <si>
    <t>Applicant</t>
  </si>
  <si>
    <t>Agency 2</t>
  </si>
  <si>
    <t>Agency 3</t>
  </si>
  <si>
    <t xml:space="preserve">  Prelim Design, NEPA, &amp; Final Design (8% of Const)</t>
  </si>
  <si>
    <t xml:space="preserve">  Construction Engineering &amp; Admin (6% of Const)</t>
  </si>
  <si>
    <t xml:space="preserve">  Construction Costs (2024 dollars)</t>
  </si>
  <si>
    <t xml:space="preserve">  Contingency (5% of Const)</t>
  </si>
  <si>
    <t xml:space="preserve">  Right-of-Way Acquisition and Utilities</t>
  </si>
  <si>
    <t xml:space="preserve">  Prelim Design, NEPA, &amp; Final Design (5.5% of Const)</t>
  </si>
  <si>
    <t xml:space="preserve">  Construction Engineering &amp; Admin (3.5% of Const)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</si>
</sst>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8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</cellStyleXfs>
  <cellXfs count="63">
    <xf numFmtId="0" fontId="0" fillId="0" borderId="0" xfId="0"/>
    <xf numFmtId="164" fontId="0" fillId="0" borderId="0" xfId="1" applyNumberFormat="1" applyFont="1"/>
    <xf numFmtId="0" fontId="3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6" fontId="5" fillId="0" borderId="1" xfId="0" applyNumberFormat="1" applyFont="1" applyBorder="1" applyAlignment="1">
      <alignment horizontal="center" vertical="center"/>
    </xf>
    <xf numFmtId="9" fontId="5" fillId="0" borderId="1" xfId="2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6" fontId="1" fillId="0" borderId="1" xfId="0" applyNumberFormat="1" applyFont="1" applyBorder="1" applyAlignment="1">
      <alignment horizontal="center" vertical="center"/>
    </xf>
    <xf numFmtId="9" fontId="1" fillId="0" borderId="1" xfId="2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9" fontId="5" fillId="0" borderId="1" xfId="0" applyNumberFormat="1" applyFont="1" applyBorder="1" applyAlignment="1">
      <alignment horizontal="center" vertical="center"/>
    </xf>
    <xf numFmtId="9" fontId="7" fillId="0" borderId="1" xfId="2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9" fontId="8" fillId="0" borderId="12" xfId="0" applyNumberFormat="1" applyFont="1" applyBorder="1" applyAlignment="1">
      <alignment vertical="center"/>
    </xf>
    <xf numFmtId="9" fontId="8" fillId="0" borderId="8" xfId="0" applyNumberFormat="1" applyFont="1" applyBorder="1" applyAlignment="1">
      <alignment vertical="center"/>
    </xf>
    <xf numFmtId="9" fontId="8" fillId="0" borderId="0" xfId="0" applyNumberFormat="1" applyFont="1" applyAlignment="1">
      <alignment vertical="center"/>
    </xf>
    <xf numFmtId="9" fontId="8" fillId="0" borderId="4" xfId="0" applyNumberFormat="1" applyFont="1" applyBorder="1" applyAlignment="1">
      <alignment vertical="center"/>
    </xf>
    <xf numFmtId="9" fontId="8" fillId="0" borderId="6" xfId="0" applyNumberFormat="1" applyFont="1" applyBorder="1" applyAlignment="1">
      <alignment vertical="center"/>
    </xf>
    <xf numFmtId="9" fontId="8" fillId="0" borderId="7" xfId="0" applyNumberFormat="1" applyFont="1" applyBorder="1" applyAlignment="1">
      <alignment vertical="center"/>
    </xf>
    <xf numFmtId="9" fontId="8" fillId="0" borderId="2" xfId="0" applyNumberFormat="1" applyFont="1" applyBorder="1" applyAlignment="1">
      <alignment vertical="center"/>
    </xf>
    <xf numFmtId="9" fontId="8" fillId="0" borderId="3" xfId="0" applyNumberFormat="1" applyFont="1" applyBorder="1" applyAlignment="1">
      <alignment vertical="center"/>
    </xf>
    <xf numFmtId="9" fontId="8" fillId="0" borderId="5" xfId="0" applyNumberFormat="1" applyFont="1" applyBorder="1" applyAlignment="1">
      <alignment vertical="center"/>
    </xf>
    <xf numFmtId="6" fontId="8" fillId="0" borderId="0" xfId="0" applyNumberFormat="1" applyFont="1" applyAlignment="1">
      <alignment vertical="center"/>
    </xf>
    <xf numFmtId="164" fontId="1" fillId="0" borderId="0" xfId="0" applyNumberFormat="1" applyFont="1"/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6" fontId="6" fillId="0" borderId="8" xfId="0" applyNumberFormat="1" applyFont="1" applyBorder="1" applyAlignment="1">
      <alignment horizontal="center" vertical="center"/>
    </xf>
    <xf numFmtId="6" fontId="6" fillId="0" borderId="4" xfId="0" applyNumberFormat="1" applyFont="1" applyBorder="1" applyAlignment="1">
      <alignment horizontal="center" vertical="center"/>
    </xf>
    <xf numFmtId="6" fontId="6" fillId="0" borderId="7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5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textRotation="90" wrapText="1"/>
    </xf>
    <xf numFmtId="168" fontId="0" fillId="0" borderId="0" xfId="3" applyNumberFormat="1" applyFont="1"/>
    <xf numFmtId="0" fontId="0" fillId="0" borderId="0" xfId="0" applyAlignment="1">
      <alignment horizontal="right"/>
    </xf>
    <xf numFmtId="168" fontId="0" fillId="0" borderId="0" xfId="0" applyNumberFormat="1"/>
    <xf numFmtId="8" fontId="0" fillId="0" borderId="0" xfId="0" applyNumberFormat="1"/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9">
    <cellStyle name="Comma" xfId="1" builtinId="3"/>
    <cellStyle name="Comma 2" xfId="5" xr:uid="{8D7567C8-E8B6-42F1-B9CE-A948D3F005ED}"/>
    <cellStyle name="Currency" xfId="3" builtinId="4"/>
    <cellStyle name="Currency 2" xfId="7" xr:uid="{33029DD1-EB01-4F1B-82DA-2B6D02A352EC}"/>
    <cellStyle name="Currency 3" xfId="6" xr:uid="{C7D759A0-3FE7-415B-8AF4-363679D655D8}"/>
    <cellStyle name="Normal" xfId="0" builtinId="0"/>
    <cellStyle name="Normal 2" xfId="8" xr:uid="{934F1BBC-3E75-4CC6-9428-4FA79CB8006D}"/>
    <cellStyle name="Normal 3" xfId="4" xr:uid="{E4B903F9-ED1C-489E-A519-DA034BD5300E}"/>
    <cellStyle name="Percent" xfId="2" builtinId="5"/>
  </cellStyles>
  <dxfs count="0"/>
  <tableStyles count="0" defaultTableStyle="TableStyleMedium2" defaultPivotStyle="PivotStyleLight16"/>
  <colors>
    <mruColors>
      <color rgb="FFA9C3CB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B94DD-159C-4902-B10E-228E7C296C5D}">
  <sheetPr>
    <pageSetUpPr fitToPage="1"/>
  </sheetPr>
  <dimension ref="A1:S37"/>
  <sheetViews>
    <sheetView tabSelected="1" topLeftCell="B1" zoomScale="80" zoomScaleNormal="80" workbookViewId="0">
      <selection activeCell="Q29" sqref="Q29"/>
    </sheetView>
  </sheetViews>
  <sheetFormatPr defaultRowHeight="15" x14ac:dyDescent="0.25"/>
  <cols>
    <col min="1" max="1" width="9" hidden="1" customWidth="1"/>
    <col min="2" max="2" width="9" customWidth="1"/>
    <col min="3" max="3" width="41" customWidth="1"/>
    <col min="4" max="5" width="12.85546875" customWidth="1"/>
    <col min="6" max="6" width="13.42578125" bestFit="1" customWidth="1"/>
    <col min="7" max="8" width="12.85546875" customWidth="1"/>
    <col min="9" max="9" width="13.42578125" bestFit="1" customWidth="1"/>
    <col min="10" max="13" width="12.85546875" customWidth="1"/>
    <col min="14" max="14" width="17.85546875" customWidth="1"/>
    <col min="16" max="16" width="18.42578125" bestFit="1" customWidth="1"/>
    <col min="17" max="17" width="12.5703125" bestFit="1" customWidth="1"/>
  </cols>
  <sheetData>
    <row r="1" spans="1:17" x14ac:dyDescent="0.25">
      <c r="A1" t="s">
        <v>7</v>
      </c>
      <c r="C1" s="2" t="s">
        <v>19</v>
      </c>
      <c r="D1" s="2"/>
    </row>
    <row r="2" spans="1:17" x14ac:dyDescent="0.25">
      <c r="A2" t="s">
        <v>8</v>
      </c>
      <c r="C2" s="2" t="s">
        <v>33</v>
      </c>
      <c r="D2" s="2"/>
      <c r="P2" t="s">
        <v>6</v>
      </c>
      <c r="Q2" s="1">
        <v>0</v>
      </c>
    </row>
    <row r="3" spans="1:17" x14ac:dyDescent="0.25">
      <c r="P3" t="s">
        <v>28</v>
      </c>
      <c r="Q3" s="1">
        <v>0</v>
      </c>
    </row>
    <row r="4" spans="1:17" ht="16.5" customHeight="1" x14ac:dyDescent="0.25">
      <c r="A4" s="53"/>
      <c r="B4" s="44"/>
      <c r="C4" s="54" t="s">
        <v>9</v>
      </c>
      <c r="D4" s="35" t="s">
        <v>0</v>
      </c>
      <c r="E4" s="35"/>
      <c r="F4" s="35"/>
      <c r="G4" s="35"/>
      <c r="H4" s="35"/>
      <c r="I4" s="35"/>
      <c r="J4" s="35"/>
      <c r="K4" s="35"/>
      <c r="L4" s="35"/>
      <c r="M4" s="35"/>
      <c r="N4" s="32" t="s">
        <v>1</v>
      </c>
      <c r="P4" t="s">
        <v>31</v>
      </c>
      <c r="Q4" s="1">
        <v>0</v>
      </c>
    </row>
    <row r="5" spans="1:17" ht="16.5" customHeight="1" x14ac:dyDescent="0.25">
      <c r="A5" s="53"/>
      <c r="B5" s="45"/>
      <c r="C5" s="54"/>
      <c r="D5" s="35" t="s">
        <v>25</v>
      </c>
      <c r="E5" s="35"/>
      <c r="F5" s="35" t="s">
        <v>23</v>
      </c>
      <c r="G5" s="35"/>
      <c r="H5" s="35" t="s">
        <v>24</v>
      </c>
      <c r="I5" s="35"/>
      <c r="J5" s="35"/>
      <c r="K5" s="35"/>
      <c r="L5" s="35"/>
      <c r="M5" s="35"/>
      <c r="N5" s="33"/>
      <c r="P5" t="s">
        <v>29</v>
      </c>
      <c r="Q5" s="1">
        <v>0</v>
      </c>
    </row>
    <row r="6" spans="1:17" x14ac:dyDescent="0.25">
      <c r="A6" s="53"/>
      <c r="B6" s="45"/>
      <c r="C6" s="54"/>
      <c r="D6" s="36" t="s">
        <v>20</v>
      </c>
      <c r="E6" s="36"/>
      <c r="F6" s="37" t="s">
        <v>34</v>
      </c>
      <c r="G6" s="37"/>
      <c r="H6" s="36" t="s">
        <v>35</v>
      </c>
      <c r="I6" s="36"/>
      <c r="J6" s="61" t="s">
        <v>36</v>
      </c>
      <c r="K6" s="62"/>
      <c r="L6" s="36" t="s">
        <v>37</v>
      </c>
      <c r="M6" s="36"/>
      <c r="N6" s="33"/>
      <c r="P6" t="s">
        <v>30</v>
      </c>
      <c r="Q6" s="1"/>
    </row>
    <row r="7" spans="1:17" ht="16.5" customHeight="1" x14ac:dyDescent="0.25">
      <c r="A7" s="53"/>
      <c r="B7" s="46"/>
      <c r="C7" s="54"/>
      <c r="D7" s="6" t="s">
        <v>2</v>
      </c>
      <c r="E7" s="7" t="s">
        <v>10</v>
      </c>
      <c r="F7" s="6" t="s">
        <v>2</v>
      </c>
      <c r="G7" s="7" t="s">
        <v>10</v>
      </c>
      <c r="H7" s="7" t="s">
        <v>2</v>
      </c>
      <c r="I7" s="7" t="s">
        <v>10</v>
      </c>
      <c r="J7" s="7" t="s">
        <v>2</v>
      </c>
      <c r="K7" s="7" t="s">
        <v>10</v>
      </c>
      <c r="L7" s="7" t="s">
        <v>2</v>
      </c>
      <c r="M7" s="7" t="s">
        <v>10</v>
      </c>
      <c r="N7" s="34"/>
    </row>
    <row r="8" spans="1:17" x14ac:dyDescent="0.25">
      <c r="A8" s="3"/>
      <c r="B8" s="55" t="s">
        <v>26</v>
      </c>
      <c r="C8" s="8"/>
      <c r="D8" s="6"/>
      <c r="E8" s="7"/>
      <c r="F8" s="6"/>
      <c r="G8" s="7"/>
      <c r="H8" s="7"/>
      <c r="I8" s="7"/>
      <c r="J8" s="7"/>
      <c r="K8" s="7"/>
      <c r="L8" s="7"/>
      <c r="M8" s="7"/>
      <c r="N8" s="7"/>
      <c r="P8" s="5" t="s">
        <v>5</v>
      </c>
      <c r="Q8" s="31">
        <f>SUM(Q2:Q6)</f>
        <v>0</v>
      </c>
    </row>
    <row r="9" spans="1:17" ht="25.5" x14ac:dyDescent="0.25">
      <c r="A9" s="52" t="s">
        <v>11</v>
      </c>
      <c r="B9" s="55"/>
      <c r="C9" s="19" t="s">
        <v>38</v>
      </c>
      <c r="D9" s="9">
        <v>0</v>
      </c>
      <c r="E9" s="10">
        <f>D9/$N$11</f>
        <v>0</v>
      </c>
      <c r="F9" s="9">
        <v>0</v>
      </c>
      <c r="G9" s="10">
        <f>F9/$N$11</f>
        <v>0</v>
      </c>
      <c r="H9" s="9">
        <v>1399392.2375271609</v>
      </c>
      <c r="I9" s="10">
        <f>H9/$N$11</f>
        <v>0.81152779922852036</v>
      </c>
      <c r="J9" s="9">
        <v>0</v>
      </c>
      <c r="K9" s="10">
        <f>J9/$N$11</f>
        <v>0</v>
      </c>
      <c r="L9" s="9">
        <v>0</v>
      </c>
      <c r="M9" s="10">
        <f>L9/$N$11</f>
        <v>0</v>
      </c>
      <c r="N9" s="9">
        <v>1399392.2375271609</v>
      </c>
    </row>
    <row r="10" spans="1:17" x14ac:dyDescent="0.25">
      <c r="A10" s="52"/>
      <c r="B10" s="55"/>
      <c r="C10" s="8" t="s">
        <v>42</v>
      </c>
      <c r="D10" s="9">
        <v>0</v>
      </c>
      <c r="E10" s="10">
        <f>D10/$N$11</f>
        <v>0</v>
      </c>
      <c r="F10" s="9">
        <v>0</v>
      </c>
      <c r="G10" s="10">
        <f>F10/$N$11</f>
        <v>0</v>
      </c>
      <c r="H10" s="9">
        <v>325000</v>
      </c>
      <c r="I10" s="10">
        <f>H10/$N$11</f>
        <v>0.18847220077147958</v>
      </c>
      <c r="J10" s="9">
        <v>0</v>
      </c>
      <c r="K10" s="10">
        <f t="shared" ref="K10" si="0">J10/$N$11</f>
        <v>0</v>
      </c>
      <c r="L10" s="9">
        <v>0</v>
      </c>
      <c r="M10" s="10">
        <f t="shared" ref="M10" si="1">L10/$N$11</f>
        <v>0</v>
      </c>
      <c r="N10" s="9">
        <v>325000</v>
      </c>
    </row>
    <row r="11" spans="1:17" x14ac:dyDescent="0.25">
      <c r="A11" s="52"/>
      <c r="B11" s="55"/>
      <c r="C11" s="11" t="s">
        <v>22</v>
      </c>
      <c r="D11" s="12">
        <f>SUM(D9:D10)</f>
        <v>0</v>
      </c>
      <c r="E11" s="17">
        <f>D11/$N$11</f>
        <v>0</v>
      </c>
      <c r="F11" s="12">
        <f>SUM(F9:F10)</f>
        <v>0</v>
      </c>
      <c r="G11" s="17">
        <f>F11/$N$11</f>
        <v>0</v>
      </c>
      <c r="H11" s="12">
        <f>SUM(H9:H10)</f>
        <v>1724392.2375271609</v>
      </c>
      <c r="I11" s="17">
        <f>H11/$N$11</f>
        <v>1</v>
      </c>
      <c r="J11" s="12">
        <f>SUM(J9:J10)</f>
        <v>0</v>
      </c>
      <c r="K11" s="17">
        <f t="shared" ref="K11" si="2">J11/$N$11</f>
        <v>0</v>
      </c>
      <c r="L11" s="12">
        <f>SUM(L9:L10)</f>
        <v>0</v>
      </c>
      <c r="M11" s="17">
        <f t="shared" ref="M11" si="3">L11/$N$11</f>
        <v>0</v>
      </c>
      <c r="N11" s="12">
        <f>SUM(N9:N10)</f>
        <v>1724392.2375271609</v>
      </c>
    </row>
    <row r="12" spans="1:17" x14ac:dyDescent="0.25">
      <c r="A12" s="3"/>
      <c r="B12" s="14"/>
      <c r="C12" s="14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7" x14ac:dyDescent="0.25">
      <c r="A13" s="52"/>
      <c r="B13" s="56" t="s">
        <v>27</v>
      </c>
      <c r="C13" s="14" t="s">
        <v>40</v>
      </c>
      <c r="D13" s="9">
        <f>N13-H13</f>
        <v>20354796.182213247</v>
      </c>
      <c r="E13" s="10">
        <f>D13/$N$16</f>
        <v>0.72779295806789313</v>
      </c>
      <c r="F13" s="9">
        <v>0</v>
      </c>
      <c r="G13" s="10">
        <f>F13/$N$16</f>
        <v>0</v>
      </c>
      <c r="H13" s="9">
        <f>N13*0.2</f>
        <v>5088699.0455533117</v>
      </c>
      <c r="I13" s="10">
        <f>H13/$N$16</f>
        <v>0.18194823951697328</v>
      </c>
      <c r="J13" s="9">
        <v>0</v>
      </c>
      <c r="K13" s="10">
        <f>J13/$N$16</f>
        <v>0</v>
      </c>
      <c r="L13" s="9">
        <v>0</v>
      </c>
      <c r="M13" s="10">
        <f>L13/$N$16</f>
        <v>0</v>
      </c>
      <c r="N13" s="9">
        <v>25443495.227766559</v>
      </c>
    </row>
    <row r="14" spans="1:17" x14ac:dyDescent="0.25">
      <c r="A14" s="52"/>
      <c r="B14" s="56"/>
      <c r="C14" s="14" t="s">
        <v>39</v>
      </c>
      <c r="D14" s="9">
        <f>N14-H14</f>
        <v>712417.8663774638</v>
      </c>
      <c r="E14" s="10">
        <f>D14/$N$16</f>
        <v>2.5472753532376262E-2</v>
      </c>
      <c r="F14" s="9">
        <v>0</v>
      </c>
      <c r="G14" s="10">
        <f>F14/$N$16</f>
        <v>0</v>
      </c>
      <c r="H14" s="9">
        <f t="shared" ref="H14:H15" si="4">N14*0.2</f>
        <v>178104.46659436595</v>
      </c>
      <c r="I14" s="10">
        <f>H14/$N$16</f>
        <v>6.3681883830940655E-3</v>
      </c>
      <c r="J14" s="9">
        <v>0</v>
      </c>
      <c r="K14" s="10">
        <f>J14/$N$16</f>
        <v>0</v>
      </c>
      <c r="L14" s="9">
        <v>0</v>
      </c>
      <c r="M14" s="10">
        <f>L14/$N$16</f>
        <v>0</v>
      </c>
      <c r="N14" s="9">
        <v>890522.33297182969</v>
      </c>
    </row>
    <row r="15" spans="1:17" x14ac:dyDescent="0.25">
      <c r="A15" s="52"/>
      <c r="B15" s="56"/>
      <c r="C15" s="14" t="s">
        <v>41</v>
      </c>
      <c r="D15" s="9">
        <f>N15-H15</f>
        <v>1307057.0476838145</v>
      </c>
      <c r="E15" s="10">
        <f>D15/$N$16</f>
        <v>4.6734288399730664E-2</v>
      </c>
      <c r="F15" s="9">
        <v>0</v>
      </c>
      <c r="G15" s="10">
        <f>F15/$N$16</f>
        <v>0</v>
      </c>
      <c r="H15" s="9">
        <f t="shared" si="4"/>
        <v>326764.26192095364</v>
      </c>
      <c r="I15" s="10">
        <f>H15/$N$16</f>
        <v>1.1683572099932666E-2</v>
      </c>
      <c r="J15" s="9">
        <v>0</v>
      </c>
      <c r="K15" s="10">
        <f>J15/$N$16</f>
        <v>0</v>
      </c>
      <c r="L15" s="9">
        <v>0</v>
      </c>
      <c r="M15" s="10">
        <f>L15/$N$16</f>
        <v>0</v>
      </c>
      <c r="N15" s="9">
        <v>1633821.3096047682</v>
      </c>
    </row>
    <row r="16" spans="1:17" x14ac:dyDescent="0.25">
      <c r="A16" s="52"/>
      <c r="B16" s="56"/>
      <c r="C16" s="15" t="s">
        <v>21</v>
      </c>
      <c r="D16" s="12">
        <f>SUM(D13:D15)</f>
        <v>22374271.096274525</v>
      </c>
      <c r="E16" s="13">
        <f>D16/$N$16</f>
        <v>0.8</v>
      </c>
      <c r="F16" s="12">
        <f>SUM(F13:F15)</f>
        <v>0</v>
      </c>
      <c r="G16" s="13">
        <f>F16/$N$16</f>
        <v>0</v>
      </c>
      <c r="H16" s="12">
        <f>SUM(H13:H15)</f>
        <v>5593567.7740686312</v>
      </c>
      <c r="I16" s="13">
        <f>H16/$N$16</f>
        <v>0.2</v>
      </c>
      <c r="J16" s="12">
        <f>SUM(J13:J15)</f>
        <v>0</v>
      </c>
      <c r="K16" s="13">
        <f>J16/$N$16</f>
        <v>0</v>
      </c>
      <c r="L16" s="12">
        <f>SUM(L13:L15)</f>
        <v>0</v>
      </c>
      <c r="M16" s="13">
        <f>L16/$N$16</f>
        <v>0</v>
      </c>
      <c r="N16" s="12">
        <f>SUM(N13:N15)</f>
        <v>27967838.870343156</v>
      </c>
      <c r="P16" s="60"/>
    </row>
    <row r="17" spans="1:19" x14ac:dyDescent="0.25">
      <c r="A17" s="3"/>
      <c r="B17" s="47"/>
      <c r="C17" s="14"/>
      <c r="D17" s="9"/>
      <c r="E17" s="9"/>
      <c r="F17" s="9"/>
      <c r="G17" s="9"/>
      <c r="H17" s="9"/>
      <c r="I17" s="9"/>
      <c r="J17" s="9"/>
      <c r="K17" s="9"/>
      <c r="L17" s="9"/>
      <c r="M17" s="9"/>
      <c r="N17" s="18"/>
      <c r="P17" s="60"/>
    </row>
    <row r="18" spans="1:19" ht="16.5" customHeight="1" x14ac:dyDescent="0.25">
      <c r="A18" s="52" t="s">
        <v>12</v>
      </c>
      <c r="B18" s="48"/>
      <c r="C18" s="41" t="s">
        <v>32</v>
      </c>
      <c r="D18" s="41"/>
      <c r="E18" s="9">
        <f>D16</f>
        <v>22374271.096274525</v>
      </c>
      <c r="F18" s="16">
        <f>E18/$N$16</f>
        <v>0.8</v>
      </c>
      <c r="G18" s="27"/>
      <c r="H18" s="21"/>
      <c r="I18" s="21"/>
      <c r="J18" s="21"/>
      <c r="K18" s="22"/>
      <c r="L18" s="43" t="s">
        <v>13</v>
      </c>
      <c r="M18" s="43"/>
      <c r="N18" s="38">
        <f>SUM(N16,N11)</f>
        <v>29692231.107870318</v>
      </c>
    </row>
    <row r="19" spans="1:19" ht="15.75" customHeight="1" x14ac:dyDescent="0.25">
      <c r="A19" s="52"/>
      <c r="B19" s="48"/>
      <c r="C19" s="41" t="s">
        <v>4</v>
      </c>
      <c r="D19" s="41"/>
      <c r="E19" s="9">
        <f>F16</f>
        <v>0</v>
      </c>
      <c r="F19" s="16">
        <f>E19/$N$16</f>
        <v>0</v>
      </c>
      <c r="G19" s="28"/>
      <c r="H19" s="23"/>
      <c r="I19" s="23"/>
      <c r="J19" s="23"/>
      <c r="K19" s="24"/>
      <c r="L19" s="43"/>
      <c r="M19" s="43"/>
      <c r="N19" s="39"/>
    </row>
    <row r="20" spans="1:19" ht="15.75" customHeight="1" x14ac:dyDescent="0.25">
      <c r="A20" s="52"/>
      <c r="B20" s="48"/>
      <c r="C20" s="42" t="s">
        <v>3</v>
      </c>
      <c r="D20" s="42"/>
      <c r="E20" s="9">
        <f>J16+H16+L16</f>
        <v>5593567.7740686312</v>
      </c>
      <c r="F20" s="16">
        <f>E20/$N$16</f>
        <v>0.2</v>
      </c>
      <c r="G20" s="28"/>
      <c r="H20" s="30"/>
      <c r="I20" s="23"/>
      <c r="J20" s="23"/>
      <c r="K20" s="24"/>
      <c r="L20" s="43"/>
      <c r="M20" s="43"/>
      <c r="N20" s="39"/>
    </row>
    <row r="21" spans="1:19" ht="16.5" customHeight="1" x14ac:dyDescent="0.25">
      <c r="A21" s="4"/>
      <c r="B21" s="49"/>
      <c r="C21" s="50" t="s">
        <v>5</v>
      </c>
      <c r="D21" s="51"/>
      <c r="E21" s="20"/>
      <c r="F21" s="16">
        <f>SUM(F18:F20)</f>
        <v>1</v>
      </c>
      <c r="G21" s="29"/>
      <c r="H21" s="25"/>
      <c r="I21" s="25"/>
      <c r="J21" s="25"/>
      <c r="K21" s="26"/>
      <c r="L21" s="43"/>
      <c r="M21" s="43"/>
      <c r="N21" s="40"/>
    </row>
    <row r="23" spans="1:19" x14ac:dyDescent="0.25">
      <c r="P23" s="2"/>
      <c r="Q23" s="2"/>
    </row>
    <row r="24" spans="1:19" hidden="1" x14ac:dyDescent="0.25">
      <c r="C24" s="5" t="s">
        <v>14</v>
      </c>
    </row>
    <row r="25" spans="1:19" hidden="1" x14ac:dyDescent="0.25">
      <c r="A25" s="2"/>
      <c r="C25" s="2" t="s">
        <v>15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R25" s="2"/>
      <c r="S25" s="2"/>
    </row>
    <row r="26" spans="1:19" hidden="1" x14ac:dyDescent="0.25">
      <c r="C26" s="2" t="s">
        <v>16</v>
      </c>
    </row>
    <row r="27" spans="1:19" hidden="1" x14ac:dyDescent="0.25">
      <c r="C27" s="2" t="s">
        <v>17</v>
      </c>
    </row>
    <row r="28" spans="1:19" hidden="1" x14ac:dyDescent="0.25">
      <c r="C28" s="2" t="s">
        <v>18</v>
      </c>
    </row>
    <row r="30" spans="1:19" x14ac:dyDescent="0.25">
      <c r="D30" s="58"/>
      <c r="F30" s="57"/>
      <c r="G30" s="57"/>
      <c r="H30" s="57"/>
      <c r="I30" s="59"/>
    </row>
    <row r="31" spans="1:19" x14ac:dyDescent="0.25">
      <c r="D31" s="58"/>
      <c r="F31" s="57"/>
      <c r="G31" s="57"/>
      <c r="H31" s="57"/>
      <c r="I31" s="59"/>
    </row>
    <row r="32" spans="1:19" x14ac:dyDescent="0.25">
      <c r="D32" s="58"/>
      <c r="F32" s="57"/>
      <c r="G32" s="57"/>
      <c r="H32" s="57"/>
      <c r="I32" s="59"/>
    </row>
    <row r="33" spans="4:9" x14ac:dyDescent="0.25">
      <c r="D33" s="58"/>
      <c r="F33" s="57"/>
      <c r="G33" s="57"/>
      <c r="H33" s="57"/>
      <c r="I33" s="59"/>
    </row>
    <row r="34" spans="4:9" x14ac:dyDescent="0.25">
      <c r="D34" s="58"/>
      <c r="F34" s="57"/>
      <c r="G34" s="57"/>
      <c r="H34" s="57"/>
      <c r="I34" s="59"/>
    </row>
    <row r="35" spans="4:9" x14ac:dyDescent="0.25">
      <c r="D35" s="58"/>
      <c r="F35" s="57"/>
      <c r="G35" s="57"/>
      <c r="H35" s="57"/>
      <c r="I35" s="59"/>
    </row>
    <row r="36" spans="4:9" x14ac:dyDescent="0.25">
      <c r="D36" s="58"/>
      <c r="F36" s="57"/>
      <c r="G36" s="57"/>
      <c r="H36" s="57"/>
      <c r="I36" s="59"/>
    </row>
    <row r="37" spans="4:9" x14ac:dyDescent="0.25">
      <c r="D37" s="58"/>
      <c r="F37" s="57"/>
      <c r="G37" s="57"/>
      <c r="H37" s="57"/>
      <c r="I37" s="59"/>
    </row>
  </sheetData>
  <mergeCells count="25">
    <mergeCell ref="B4:B7"/>
    <mergeCell ref="B17:B21"/>
    <mergeCell ref="C21:D21"/>
    <mergeCell ref="A9:A11"/>
    <mergeCell ref="A13:A16"/>
    <mergeCell ref="A18:A20"/>
    <mergeCell ref="C18:D18"/>
    <mergeCell ref="A4:A7"/>
    <mergeCell ref="C4:C7"/>
    <mergeCell ref="N18:N21"/>
    <mergeCell ref="C19:D19"/>
    <mergeCell ref="C20:D20"/>
    <mergeCell ref="L18:M21"/>
    <mergeCell ref="B8:B11"/>
    <mergeCell ref="B13:B16"/>
    <mergeCell ref="N4:N7"/>
    <mergeCell ref="D5:E5"/>
    <mergeCell ref="F5:G5"/>
    <mergeCell ref="D6:E6"/>
    <mergeCell ref="F6:G6"/>
    <mergeCell ref="J6:K6"/>
    <mergeCell ref="H6:I6"/>
    <mergeCell ref="L6:M6"/>
    <mergeCell ref="H5:M5"/>
    <mergeCell ref="D4:M4"/>
  </mergeCells>
  <pageMargins left="0.7" right="0.7" top="0.75" bottom="0.75" header="0.3" footer="0.3"/>
  <pageSetup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5EC05-84D7-436F-BD4A-261469C172F9}">
  <sheetPr>
    <pageSetUpPr fitToPage="1"/>
  </sheetPr>
  <dimension ref="A1:S37"/>
  <sheetViews>
    <sheetView topLeftCell="B1" zoomScale="80" zoomScaleNormal="80" workbookViewId="0">
      <selection activeCell="P21" sqref="P21"/>
    </sheetView>
  </sheetViews>
  <sheetFormatPr defaultRowHeight="15" x14ac:dyDescent="0.25"/>
  <cols>
    <col min="1" max="1" width="9" hidden="1" customWidth="1"/>
    <col min="2" max="2" width="9" customWidth="1"/>
    <col min="3" max="3" width="41" customWidth="1"/>
    <col min="4" max="5" width="12.85546875" customWidth="1"/>
    <col min="6" max="6" width="13.42578125" bestFit="1" customWidth="1"/>
    <col min="7" max="8" width="12.85546875" customWidth="1"/>
    <col min="9" max="9" width="13.42578125" bestFit="1" customWidth="1"/>
    <col min="10" max="13" width="12.85546875" customWidth="1"/>
    <col min="14" max="14" width="17.85546875" customWidth="1"/>
    <col min="16" max="16" width="18.42578125" bestFit="1" customWidth="1"/>
    <col min="17" max="17" width="12.5703125" bestFit="1" customWidth="1"/>
  </cols>
  <sheetData>
    <row r="1" spans="1:17" x14ac:dyDescent="0.25">
      <c r="A1" t="s">
        <v>7</v>
      </c>
      <c r="C1" s="2" t="s">
        <v>19</v>
      </c>
      <c r="D1" s="2"/>
    </row>
    <row r="2" spans="1:17" x14ac:dyDescent="0.25">
      <c r="A2" t="s">
        <v>8</v>
      </c>
      <c r="C2" s="2" t="s">
        <v>33</v>
      </c>
      <c r="D2" s="2"/>
      <c r="P2" t="s">
        <v>6</v>
      </c>
      <c r="Q2" s="1">
        <v>0</v>
      </c>
    </row>
    <row r="3" spans="1:17" x14ac:dyDescent="0.25">
      <c r="P3" t="s">
        <v>28</v>
      </c>
      <c r="Q3" s="1">
        <v>0</v>
      </c>
    </row>
    <row r="4" spans="1:17" ht="16.5" customHeight="1" x14ac:dyDescent="0.25">
      <c r="A4" s="53"/>
      <c r="B4" s="44"/>
      <c r="C4" s="54" t="s">
        <v>9</v>
      </c>
      <c r="D4" s="35" t="s">
        <v>0</v>
      </c>
      <c r="E4" s="35"/>
      <c r="F4" s="35"/>
      <c r="G4" s="35"/>
      <c r="H4" s="35"/>
      <c r="I4" s="35"/>
      <c r="J4" s="35"/>
      <c r="K4" s="35"/>
      <c r="L4" s="35"/>
      <c r="M4" s="35"/>
      <c r="N4" s="32" t="s">
        <v>1</v>
      </c>
      <c r="P4" t="s">
        <v>31</v>
      </c>
      <c r="Q4" s="1">
        <v>0</v>
      </c>
    </row>
    <row r="5" spans="1:17" ht="16.5" customHeight="1" x14ac:dyDescent="0.25">
      <c r="A5" s="53"/>
      <c r="B5" s="45"/>
      <c r="C5" s="54"/>
      <c r="D5" s="35" t="s">
        <v>25</v>
      </c>
      <c r="E5" s="35"/>
      <c r="F5" s="35" t="s">
        <v>23</v>
      </c>
      <c r="G5" s="35"/>
      <c r="H5" s="35" t="s">
        <v>24</v>
      </c>
      <c r="I5" s="35"/>
      <c r="J5" s="35"/>
      <c r="K5" s="35"/>
      <c r="L5" s="35"/>
      <c r="M5" s="35"/>
      <c r="N5" s="33"/>
      <c r="P5" t="s">
        <v>29</v>
      </c>
      <c r="Q5" s="1">
        <v>0</v>
      </c>
    </row>
    <row r="6" spans="1:17" x14ac:dyDescent="0.25">
      <c r="A6" s="53"/>
      <c r="B6" s="45"/>
      <c r="C6" s="54"/>
      <c r="D6" s="36" t="s">
        <v>20</v>
      </c>
      <c r="E6" s="36"/>
      <c r="F6" s="37" t="s">
        <v>34</v>
      </c>
      <c r="G6" s="37"/>
      <c r="H6" s="36" t="s">
        <v>35</v>
      </c>
      <c r="I6" s="36"/>
      <c r="J6" s="36" t="s">
        <v>36</v>
      </c>
      <c r="K6" s="36"/>
      <c r="L6" s="36" t="s">
        <v>37</v>
      </c>
      <c r="M6" s="36"/>
      <c r="N6" s="33"/>
      <c r="P6" t="s">
        <v>30</v>
      </c>
      <c r="Q6" s="1"/>
    </row>
    <row r="7" spans="1:17" ht="16.5" customHeight="1" x14ac:dyDescent="0.25">
      <c r="A7" s="53"/>
      <c r="B7" s="46"/>
      <c r="C7" s="54"/>
      <c r="D7" s="6" t="s">
        <v>2</v>
      </c>
      <c r="E7" s="7" t="s">
        <v>10</v>
      </c>
      <c r="F7" s="6" t="s">
        <v>2</v>
      </c>
      <c r="G7" s="7" t="s">
        <v>10</v>
      </c>
      <c r="H7" s="7" t="s">
        <v>2</v>
      </c>
      <c r="I7" s="7" t="s">
        <v>10</v>
      </c>
      <c r="J7" s="7" t="s">
        <v>2</v>
      </c>
      <c r="K7" s="7" t="s">
        <v>10</v>
      </c>
      <c r="L7" s="7" t="s">
        <v>2</v>
      </c>
      <c r="M7" s="7" t="s">
        <v>10</v>
      </c>
      <c r="N7" s="34"/>
    </row>
    <row r="8" spans="1:17" x14ac:dyDescent="0.25">
      <c r="A8" s="3"/>
      <c r="B8" s="55" t="s">
        <v>26</v>
      </c>
      <c r="C8" s="8"/>
      <c r="D8" s="6"/>
      <c r="E8" s="7"/>
      <c r="F8" s="6"/>
      <c r="G8" s="7"/>
      <c r="H8" s="7"/>
      <c r="I8" s="7"/>
      <c r="J8" s="7"/>
      <c r="K8" s="7"/>
      <c r="L8" s="7"/>
      <c r="M8" s="7"/>
      <c r="N8" s="7"/>
      <c r="P8" s="5" t="s">
        <v>5</v>
      </c>
      <c r="Q8" s="31">
        <f>SUM(Q2:Q6)</f>
        <v>0</v>
      </c>
    </row>
    <row r="9" spans="1:17" ht="25.5" x14ac:dyDescent="0.25">
      <c r="A9" s="52" t="s">
        <v>11</v>
      </c>
      <c r="B9" s="55"/>
      <c r="C9" s="19" t="s">
        <v>43</v>
      </c>
      <c r="D9" s="9">
        <v>0</v>
      </c>
      <c r="E9" s="10">
        <f>D9/$N$11</f>
        <v>0</v>
      </c>
      <c r="F9" s="9">
        <v>0</v>
      </c>
      <c r="G9" s="10">
        <f>F9/$N$11</f>
        <v>0</v>
      </c>
      <c r="H9" s="9">
        <v>1399392.2375271609</v>
      </c>
      <c r="I9" s="10">
        <f>H9/$N$11</f>
        <v>0.81152779922852036</v>
      </c>
      <c r="J9" s="9">
        <v>0</v>
      </c>
      <c r="K9" s="10">
        <f>J9/$N$11</f>
        <v>0</v>
      </c>
      <c r="L9" s="9">
        <v>0</v>
      </c>
      <c r="M9" s="10">
        <f>L9/$N$11</f>
        <v>0</v>
      </c>
      <c r="N9" s="9">
        <v>1399392.2375271609</v>
      </c>
    </row>
    <row r="10" spans="1:17" x14ac:dyDescent="0.25">
      <c r="A10" s="52"/>
      <c r="B10" s="55"/>
      <c r="C10" s="8" t="s">
        <v>42</v>
      </c>
      <c r="D10" s="9">
        <v>0</v>
      </c>
      <c r="E10" s="10">
        <f t="shared" ref="E10:G10" si="0">D10/$N$11</f>
        <v>0</v>
      </c>
      <c r="F10" s="9">
        <v>0</v>
      </c>
      <c r="G10" s="10">
        <f t="shared" si="0"/>
        <v>0</v>
      </c>
      <c r="H10" s="9">
        <v>325000</v>
      </c>
      <c r="I10" s="10">
        <f t="shared" ref="I10:I11" si="1">H10/$N$11</f>
        <v>0.18847220077147958</v>
      </c>
      <c r="J10" s="9">
        <v>0</v>
      </c>
      <c r="K10" s="10">
        <f t="shared" ref="K10:K11" si="2">J10/$N$11</f>
        <v>0</v>
      </c>
      <c r="L10" s="9">
        <v>0</v>
      </c>
      <c r="M10" s="10">
        <f t="shared" ref="M10:M11" si="3">L10/$N$11</f>
        <v>0</v>
      </c>
      <c r="N10" s="9">
        <v>325000</v>
      </c>
    </row>
    <row r="11" spans="1:17" x14ac:dyDescent="0.25">
      <c r="A11" s="52"/>
      <c r="B11" s="55"/>
      <c r="C11" s="11" t="s">
        <v>22</v>
      </c>
      <c r="D11" s="12">
        <f>SUM(D9:D10)</f>
        <v>0</v>
      </c>
      <c r="E11" s="17">
        <f>D11/$N$11</f>
        <v>0</v>
      </c>
      <c r="F11" s="12">
        <f>SUM(F9:F10)</f>
        <v>0</v>
      </c>
      <c r="G11" s="17">
        <f>F11/$N$11</f>
        <v>0</v>
      </c>
      <c r="H11" s="12">
        <f>SUM(H9:H10)</f>
        <v>1724392.2375271609</v>
      </c>
      <c r="I11" s="17">
        <f t="shared" si="1"/>
        <v>1</v>
      </c>
      <c r="J11" s="12">
        <f>SUM(J9:J10)</f>
        <v>0</v>
      </c>
      <c r="K11" s="17">
        <f t="shared" si="2"/>
        <v>0</v>
      </c>
      <c r="L11" s="12">
        <f>SUM(L9:L10)</f>
        <v>0</v>
      </c>
      <c r="M11" s="17">
        <f t="shared" si="3"/>
        <v>0</v>
      </c>
      <c r="N11" s="12">
        <f>SUM(N9:N10)</f>
        <v>1724392.2375271609</v>
      </c>
    </row>
    <row r="12" spans="1:17" x14ac:dyDescent="0.25">
      <c r="A12" s="3"/>
      <c r="B12" s="14"/>
      <c r="C12" s="14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7" x14ac:dyDescent="0.25">
      <c r="A13" s="52"/>
      <c r="B13" s="56" t="s">
        <v>27</v>
      </c>
      <c r="C13" s="14" t="s">
        <v>40</v>
      </c>
      <c r="D13" s="9">
        <f>N13-H13</f>
        <v>15266097.136659935</v>
      </c>
      <c r="E13" s="10">
        <f>D13/$N$16</f>
        <v>0.54584471855091976</v>
      </c>
      <c r="F13" s="9">
        <v>0</v>
      </c>
      <c r="G13" s="10">
        <f>F13/$N$16</f>
        <v>0</v>
      </c>
      <c r="H13" s="9">
        <f>N13*0.4</f>
        <v>10177398.091106623</v>
      </c>
      <c r="I13" s="10">
        <f>H13/$N$16</f>
        <v>0.36389647903394656</v>
      </c>
      <c r="J13" s="9">
        <v>0</v>
      </c>
      <c r="K13" s="10">
        <f>J13/$N$16</f>
        <v>0</v>
      </c>
      <c r="L13" s="9">
        <v>0</v>
      </c>
      <c r="M13" s="10">
        <f>L13/$N$16</f>
        <v>0</v>
      </c>
      <c r="N13" s="9">
        <v>25443495.227766559</v>
      </c>
    </row>
    <row r="14" spans="1:17" x14ac:dyDescent="0.25">
      <c r="A14" s="52"/>
      <c r="B14" s="56"/>
      <c r="C14" s="14" t="s">
        <v>44</v>
      </c>
      <c r="D14" s="9">
        <f>N14-H14</f>
        <v>534313.39978309779</v>
      </c>
      <c r="E14" s="10">
        <f>D14/$N$16</f>
        <v>1.9104565149282195E-2</v>
      </c>
      <c r="F14" s="9">
        <v>0</v>
      </c>
      <c r="G14" s="10">
        <f>F14/$N$16</f>
        <v>0</v>
      </c>
      <c r="H14" s="9">
        <f t="shared" ref="H14:H15" si="4">N14*0.4</f>
        <v>356208.9331887319</v>
      </c>
      <c r="I14" s="10">
        <f>H14/$N$16</f>
        <v>1.2736376766188131E-2</v>
      </c>
      <c r="J14" s="9">
        <v>0</v>
      </c>
      <c r="K14" s="10">
        <f>J14/$N$16</f>
        <v>0</v>
      </c>
      <c r="L14" s="9">
        <v>0</v>
      </c>
      <c r="M14" s="10">
        <f>L14/$N$16</f>
        <v>0</v>
      </c>
      <c r="N14" s="9">
        <v>890522.33297182969</v>
      </c>
    </row>
    <row r="15" spans="1:17" x14ac:dyDescent="0.25">
      <c r="A15" s="52"/>
      <c r="B15" s="56"/>
      <c r="C15" s="14" t="s">
        <v>41</v>
      </c>
      <c r="D15" s="9">
        <f t="shared" ref="D14:D15" si="5">N15-H15</f>
        <v>980292.78576286091</v>
      </c>
      <c r="E15" s="10">
        <f>D15/$N$16</f>
        <v>3.5050716299798002E-2</v>
      </c>
      <c r="F15" s="9">
        <v>0</v>
      </c>
      <c r="G15" s="10">
        <f>F15/$N$16</f>
        <v>0</v>
      </c>
      <c r="H15" s="9">
        <f t="shared" si="4"/>
        <v>653528.52384190727</v>
      </c>
      <c r="I15" s="10">
        <f>H15/$N$16</f>
        <v>2.3367144199865332E-2</v>
      </c>
      <c r="J15" s="9">
        <v>0</v>
      </c>
      <c r="K15" s="10">
        <f>J15/$N$16</f>
        <v>0</v>
      </c>
      <c r="L15" s="9">
        <v>0</v>
      </c>
      <c r="M15" s="10">
        <f>L15/$N$16</f>
        <v>0</v>
      </c>
      <c r="N15" s="9">
        <v>1633821.3096047682</v>
      </c>
    </row>
    <row r="16" spans="1:17" x14ac:dyDescent="0.25">
      <c r="A16" s="52"/>
      <c r="B16" s="56"/>
      <c r="C16" s="15" t="s">
        <v>21</v>
      </c>
      <c r="D16" s="12">
        <f>SUM(D13:D15)</f>
        <v>16780703.322205894</v>
      </c>
      <c r="E16" s="13">
        <f>D16/$N$16</f>
        <v>0.6</v>
      </c>
      <c r="F16" s="12">
        <f>SUM(F13:F15)</f>
        <v>0</v>
      </c>
      <c r="G16" s="13">
        <f>F16/$N$16</f>
        <v>0</v>
      </c>
      <c r="H16" s="12">
        <f>SUM(H13:H15)</f>
        <v>11187135.548137262</v>
      </c>
      <c r="I16" s="13">
        <f>H16/$N$16</f>
        <v>0.4</v>
      </c>
      <c r="J16" s="12">
        <f>SUM(J13:J15)</f>
        <v>0</v>
      </c>
      <c r="K16" s="13">
        <f>J16/$N$16</f>
        <v>0</v>
      </c>
      <c r="L16" s="12">
        <f>SUM(L13:L15)</f>
        <v>0</v>
      </c>
      <c r="M16" s="13">
        <f>L16/$N$16</f>
        <v>0</v>
      </c>
      <c r="N16" s="12">
        <f>SUM(N13:N15)</f>
        <v>27967838.870343156</v>
      </c>
      <c r="P16" s="60"/>
    </row>
    <row r="17" spans="1:19" x14ac:dyDescent="0.25">
      <c r="A17" s="3"/>
      <c r="B17" s="47"/>
      <c r="C17" s="14"/>
      <c r="D17" s="9"/>
      <c r="E17" s="9"/>
      <c r="F17" s="9"/>
      <c r="G17" s="9"/>
      <c r="H17" s="9"/>
      <c r="I17" s="9"/>
      <c r="J17" s="9"/>
      <c r="K17" s="9"/>
      <c r="L17" s="9"/>
      <c r="M17" s="9"/>
      <c r="N17" s="18"/>
      <c r="P17" s="60"/>
    </row>
    <row r="18" spans="1:19" ht="16.5" customHeight="1" x14ac:dyDescent="0.25">
      <c r="A18" s="52" t="s">
        <v>12</v>
      </c>
      <c r="B18" s="48"/>
      <c r="C18" s="41" t="s">
        <v>32</v>
      </c>
      <c r="D18" s="41"/>
      <c r="E18" s="9">
        <f>D16</f>
        <v>16780703.322205894</v>
      </c>
      <c r="F18" s="16">
        <f>E18/$N$16</f>
        <v>0.6</v>
      </c>
      <c r="G18" s="27"/>
      <c r="H18" s="21"/>
      <c r="I18" s="21"/>
      <c r="J18" s="21"/>
      <c r="K18" s="22"/>
      <c r="L18" s="43" t="s">
        <v>13</v>
      </c>
      <c r="M18" s="43"/>
      <c r="N18" s="38">
        <f>SUM(N16,N11)</f>
        <v>29692231.107870318</v>
      </c>
    </row>
    <row r="19" spans="1:19" ht="15.75" customHeight="1" x14ac:dyDescent="0.25">
      <c r="A19" s="52"/>
      <c r="B19" s="48"/>
      <c r="C19" s="41" t="s">
        <v>4</v>
      </c>
      <c r="D19" s="41"/>
      <c r="E19" s="9">
        <f>F16</f>
        <v>0</v>
      </c>
      <c r="F19" s="16">
        <f>E19/$N$16</f>
        <v>0</v>
      </c>
      <c r="G19" s="28"/>
      <c r="H19" s="23"/>
      <c r="I19" s="23"/>
      <c r="J19" s="23"/>
      <c r="K19" s="24"/>
      <c r="L19" s="43"/>
      <c r="M19" s="43"/>
      <c r="N19" s="39"/>
    </row>
    <row r="20" spans="1:19" ht="15.75" customHeight="1" x14ac:dyDescent="0.25">
      <c r="A20" s="52"/>
      <c r="B20" s="48"/>
      <c r="C20" s="42" t="s">
        <v>3</v>
      </c>
      <c r="D20" s="42"/>
      <c r="E20" s="9">
        <f>J16+H16+L16</f>
        <v>11187135.548137262</v>
      </c>
      <c r="F20" s="16">
        <f>E20/$N$16</f>
        <v>0.4</v>
      </c>
      <c r="G20" s="28"/>
      <c r="H20" s="30"/>
      <c r="I20" s="23"/>
      <c r="J20" s="23"/>
      <c r="K20" s="24"/>
      <c r="L20" s="43"/>
      <c r="M20" s="43"/>
      <c r="N20" s="39"/>
    </row>
    <row r="21" spans="1:19" ht="16.5" customHeight="1" x14ac:dyDescent="0.25">
      <c r="A21" s="4"/>
      <c r="B21" s="49"/>
      <c r="C21" s="50" t="s">
        <v>5</v>
      </c>
      <c r="D21" s="51"/>
      <c r="E21" s="20"/>
      <c r="F21" s="16">
        <f>SUM(F18:F20)</f>
        <v>1</v>
      </c>
      <c r="G21" s="29"/>
      <c r="H21" s="25"/>
      <c r="I21" s="25"/>
      <c r="J21" s="25"/>
      <c r="K21" s="26"/>
      <c r="L21" s="43"/>
      <c r="M21" s="43"/>
      <c r="N21" s="40"/>
    </row>
    <row r="23" spans="1:19" x14ac:dyDescent="0.25">
      <c r="P23" s="2"/>
      <c r="Q23" s="2"/>
    </row>
    <row r="24" spans="1:19" hidden="1" x14ac:dyDescent="0.25">
      <c r="C24" s="5" t="s">
        <v>14</v>
      </c>
    </row>
    <row r="25" spans="1:19" hidden="1" x14ac:dyDescent="0.25">
      <c r="A25" s="2"/>
      <c r="C25" s="2" t="s">
        <v>15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R25" s="2"/>
      <c r="S25" s="2"/>
    </row>
    <row r="26" spans="1:19" hidden="1" x14ac:dyDescent="0.25">
      <c r="C26" s="2" t="s">
        <v>16</v>
      </c>
    </row>
    <row r="27" spans="1:19" hidden="1" x14ac:dyDescent="0.25">
      <c r="C27" s="2" t="s">
        <v>17</v>
      </c>
    </row>
    <row r="28" spans="1:19" hidden="1" x14ac:dyDescent="0.25">
      <c r="C28" s="2" t="s">
        <v>18</v>
      </c>
    </row>
    <row r="30" spans="1:19" x14ac:dyDescent="0.25">
      <c r="D30" s="58"/>
      <c r="F30" s="57"/>
      <c r="G30" s="57"/>
      <c r="H30" s="57"/>
      <c r="I30" s="59"/>
    </row>
    <row r="31" spans="1:19" x14ac:dyDescent="0.25">
      <c r="D31" s="58"/>
      <c r="F31" s="57"/>
      <c r="G31" s="57"/>
      <c r="H31" s="57"/>
      <c r="I31" s="59"/>
    </row>
    <row r="32" spans="1:19" x14ac:dyDescent="0.25">
      <c r="D32" s="58"/>
      <c r="F32" s="57"/>
      <c r="G32" s="57"/>
      <c r="H32" s="57"/>
      <c r="I32" s="59"/>
    </row>
    <row r="33" spans="4:9" x14ac:dyDescent="0.25">
      <c r="D33" s="58"/>
      <c r="F33" s="57"/>
      <c r="G33" s="57"/>
      <c r="H33" s="57"/>
      <c r="I33" s="59"/>
    </row>
    <row r="34" spans="4:9" x14ac:dyDescent="0.25">
      <c r="D34" s="58"/>
      <c r="F34" s="57"/>
      <c r="G34" s="57"/>
      <c r="H34" s="57"/>
      <c r="I34" s="59"/>
    </row>
    <row r="35" spans="4:9" x14ac:dyDescent="0.25">
      <c r="D35" s="58"/>
      <c r="F35" s="57"/>
      <c r="G35" s="57"/>
      <c r="H35" s="57"/>
      <c r="I35" s="59"/>
    </row>
    <row r="36" spans="4:9" x14ac:dyDescent="0.25">
      <c r="D36" s="58"/>
      <c r="F36" s="57"/>
      <c r="G36" s="57"/>
      <c r="H36" s="57"/>
      <c r="I36" s="59"/>
    </row>
    <row r="37" spans="4:9" x14ac:dyDescent="0.25">
      <c r="D37" s="58"/>
      <c r="F37" s="57"/>
      <c r="G37" s="57"/>
      <c r="H37" s="57"/>
      <c r="I37" s="59"/>
    </row>
  </sheetData>
  <mergeCells count="25">
    <mergeCell ref="B17:B21"/>
    <mergeCell ref="A18:A20"/>
    <mergeCell ref="C18:D18"/>
    <mergeCell ref="L18:M21"/>
    <mergeCell ref="N18:N21"/>
    <mergeCell ref="C19:D19"/>
    <mergeCell ref="C20:D20"/>
    <mergeCell ref="C21:D21"/>
    <mergeCell ref="H6:I6"/>
    <mergeCell ref="J6:K6"/>
    <mergeCell ref="L6:M6"/>
    <mergeCell ref="B8:B11"/>
    <mergeCell ref="A9:A11"/>
    <mergeCell ref="A13:A16"/>
    <mergeCell ref="B13:B16"/>
    <mergeCell ref="A4:A7"/>
    <mergeCell ref="B4:B7"/>
    <mergeCell ref="C4:C7"/>
    <mergeCell ref="D4:M4"/>
    <mergeCell ref="N4:N7"/>
    <mergeCell ref="D5:E5"/>
    <mergeCell ref="F5:G5"/>
    <mergeCell ref="H5:M5"/>
    <mergeCell ref="D6:E6"/>
    <mergeCell ref="F6:G6"/>
  </mergeCells>
  <pageMargins left="0.7" right="0.7" top="0.75" bottom="0.75" header="0.3" footer="0.3"/>
  <pageSetup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Rural</vt:lpstr>
      <vt:lpstr>Infra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Ann Olsen</dc:creator>
  <cp:lastModifiedBy>Paul Chellevold</cp:lastModifiedBy>
  <cp:lastPrinted>2023-07-27T15:30:02Z</cp:lastPrinted>
  <dcterms:created xsi:type="dcterms:W3CDTF">2021-02-22T16:34:48Z</dcterms:created>
  <dcterms:modified xsi:type="dcterms:W3CDTF">2023-08-10T21:55:52Z</dcterms:modified>
</cp:coreProperties>
</file>